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71EF55CF-5F88-4059-9CF2-47D92DFAA307}" xr6:coauthVersionLast="46" xr6:coauthVersionMax="46" xr10:uidLastSave="{00000000-0000-0000-0000-000000000000}"/>
  <bookViews>
    <workbookView xWindow="732" yWindow="732" windowWidth="9864" windowHeight="11244" xr2:uid="{063C4714-E1EE-CD42-939E-D7B697219DE5}"/>
  </bookViews>
  <sheets>
    <sheet name="Sweet Pota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5" i="1" s="1"/>
  <c r="E43" i="1"/>
  <c r="F33" i="1"/>
  <c r="F5" i="1"/>
  <c r="E7" i="1"/>
  <c r="F7" i="1" s="1"/>
  <c r="E6" i="1"/>
  <c r="F6" i="1" s="1"/>
  <c r="D42" i="1" l="1"/>
  <c r="F42" i="1" s="1"/>
  <c r="F8" i="1"/>
  <c r="D47" i="1"/>
  <c r="F47" i="1" s="1"/>
  <c r="E54" i="1"/>
  <c r="F54" i="1" s="1"/>
  <c r="F53" i="1"/>
  <c r="F52" i="1"/>
  <c r="F48" i="1"/>
  <c r="F46" i="1"/>
  <c r="E45" i="1"/>
  <c r="F45" i="1" s="1"/>
  <c r="F44" i="1"/>
  <c r="F43" i="1"/>
  <c r="F41" i="1"/>
  <c r="F40" i="1"/>
  <c r="F39" i="1"/>
  <c r="F38" i="1"/>
  <c r="D37" i="1"/>
  <c r="F37" i="1" s="1"/>
  <c r="F35" i="1"/>
  <c r="F32" i="1"/>
  <c r="F31" i="1"/>
  <c r="F30" i="1"/>
  <c r="F28" i="1"/>
  <c r="F27" i="1"/>
  <c r="F25" i="1"/>
  <c r="F24" i="1"/>
  <c r="F23" i="1"/>
  <c r="F22" i="1"/>
  <c r="F20" i="1"/>
  <c r="F18" i="1"/>
  <c r="F17" i="1"/>
  <c r="F16" i="1"/>
  <c r="F13" i="1"/>
  <c r="F49" i="1" l="1"/>
  <c r="F55" i="1" s="1"/>
  <c r="F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3" authorId="0" shapeId="0" xr:uid="{0D78C5B7-DD4E-014F-A036-E2D13EAE6751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3" authorId="0" shapeId="0" xr:uid="{59940BBE-275C-1046-AD5C-EAB104D0BE2D}">
      <text>
        <r>
          <rPr>
            <sz val="9"/>
            <color indexed="81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<sst xmlns="http://schemas.openxmlformats.org/spreadsheetml/2006/main" count="149" uniqueCount="113">
  <si>
    <t>2020 Enterprise Budget</t>
  </si>
  <si>
    <t>Sweet Potato (Irrigated,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</si>
  <si>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</si>
  <si>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</si>
  <si>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</si>
  <si>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</si>
  <si>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</si>
  <si>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Sweet Potato (0.5 bu box)</t>
  </si>
  <si>
    <t>box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</si>
  <si>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</si>
  <si>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</si>
  <si>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</si>
  <si>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</si>
  <si>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</si>
  <si>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</si>
  <si>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</si>
  <si>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</si>
  <si>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thous.</t>
  </si>
  <si>
    <t>Fertilizer and Lime</t>
  </si>
  <si>
    <t>Preplant and starter solution</t>
  </si>
  <si>
    <t>Nitrogen</t>
  </si>
  <si>
    <t>lb.</t>
  </si>
  <si>
    <t>Lime (spread)</t>
  </si>
  <si>
    <t>ton</t>
  </si>
  <si>
    <t>Starter solution</t>
  </si>
  <si>
    <t>cwt.</t>
  </si>
  <si>
    <t>Sidedressing or irrigation</t>
  </si>
  <si>
    <t>Herbicide</t>
  </si>
  <si>
    <t>Glyphosate</t>
  </si>
  <si>
    <t>pt.</t>
  </si>
  <si>
    <t>Valor SX</t>
  </si>
  <si>
    <t>oz.</t>
  </si>
  <si>
    <t>Command 3ME</t>
  </si>
  <si>
    <t>Poast 1.5E</t>
  </si>
  <si>
    <t xml:space="preserve">Insecticide </t>
  </si>
  <si>
    <t>Brigade 2EC</t>
  </si>
  <si>
    <t>Lorsban 15G</t>
  </si>
  <si>
    <t>Fungicide</t>
  </si>
  <si>
    <t>Other</t>
  </si>
  <si>
    <t>Drip Tape</t>
  </si>
  <si>
    <t>roll</t>
  </si>
  <si>
    <t>Packaging</t>
  </si>
  <si>
    <t>Boxes</t>
  </si>
  <si>
    <t>containers</t>
  </si>
  <si>
    <t>Labor</t>
  </si>
  <si>
    <t>Operator labor</t>
  </si>
  <si>
    <t>hours</t>
  </si>
  <si>
    <t>Irrigation labor</t>
  </si>
  <si>
    <t xml:space="preserve">Harvest labor </t>
  </si>
  <si>
    <t xml:space="preserve">Sort/grade/pack labor </t>
  </si>
  <si>
    <t>Other labor</t>
  </si>
  <si>
    <t>Machinery fuel/repair/maintenance</t>
  </si>
  <si>
    <t>acre</t>
  </si>
  <si>
    <t xml:space="preserve">Irrigation fuel and oil </t>
  </si>
  <si>
    <t>hour</t>
  </si>
  <si>
    <t>Irrigation repairs/maintenance</t>
  </si>
  <si>
    <t>Custom (skid loader @ $70/hr)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</si>
  <si>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</si>
  <si>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</si>
  <si>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</si>
  <si>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</si>
  <si>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</si>
  <si>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</si>
  <si>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</si>
  <si>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</si>
  <si>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r>
      <t xml:space="preserve">      </t>
    </r>
    <r>
      <rPr>
        <b/>
        <sz val="11"/>
        <color rgb="FF000000"/>
        <rFont val="Palatino Linotype"/>
        <family val="1"/>
      </rPr>
      <t>Total Costs</t>
    </r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</si>
  <si>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</si>
  <si>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</si>
  <si>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</si>
  <si>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</si>
  <si>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</si>
  <si>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</si>
  <si>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</si>
  <si>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</si>
  <si>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</si>
  <si>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>Spray (Broadcast)(60')</t>
  </si>
  <si>
    <t>MFWD 130</t>
  </si>
  <si>
    <t>Disk harrow (24')</t>
  </si>
  <si>
    <t>MFWD 170</t>
  </si>
  <si>
    <t>Chisel plow folding (16')</t>
  </si>
  <si>
    <t>Fert-Cylone Spin (750 lb.)</t>
  </si>
  <si>
    <t>2WD 75 hp</t>
  </si>
  <si>
    <t>Disk Bed (Hipper) (8R-40)</t>
  </si>
  <si>
    <t>Trailer - Sweet Potato (16')</t>
  </si>
  <si>
    <t>Trailer Water (10')</t>
  </si>
  <si>
    <t>Plntr/Transplanter (8R-42)</t>
  </si>
  <si>
    <t>Ditcher</t>
  </si>
  <si>
    <t>2WD 50 hp</t>
  </si>
  <si>
    <t>Cultivate - Heavy (8R-42)</t>
  </si>
  <si>
    <t>Stalk Shredder - Flail (15')</t>
  </si>
  <si>
    <t>Truck (1/2 ton)</t>
  </si>
  <si>
    <t>Truck (1 ton +)</t>
  </si>
  <si>
    <t>Harvester, Swt. Potato (2 row)</t>
  </si>
  <si>
    <t>Fork lift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</si>
  <si>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</si>
  <si>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</si>
  <si>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</si>
  <si>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</si>
  <si>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</si>
  <si>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</si>
  <si>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</si>
  <si>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</si>
  <si>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</si>
  <si>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</si>
  <si>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</si>
  <si>
    <t>US #1</t>
  </si>
  <si>
    <t>US #2</t>
  </si>
  <si>
    <t>US #3</t>
  </si>
  <si>
    <t>Nematicides</t>
  </si>
  <si>
    <t>Curing and Storage</t>
  </si>
  <si>
    <t xml:space="preserve">Data Sources: Clemson Cooperative Extension Sweet Potato Budgets 2016.  </t>
  </si>
  <si>
    <t xml:space="preserve">                       University of Kentucky 2017 Vegetable and Melon Budgets (Large-scale).</t>
  </si>
  <si>
    <t>Fertilizer 6-6-18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</si>
</sst>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1" x14ac:knownFonts="1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i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sz val="9"/>
      <color indexed="81"/>
      <name val="Tahoma"/>
      <family val="2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indent="1"/>
    </xf>
    <xf numFmtId="164" fontId="1" fillId="0" borderId="0" xfId="0" applyNumberFormat="1" applyFont="1"/>
    <xf numFmtId="0" fontId="4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3" fillId="0" borderId="0" xfId="0" applyFont="1"/>
    <xf numFmtId="0" fontId="5" fillId="0" borderId="0" xfId="0" applyFont="1"/>
    <xf numFmtId="164" fontId="1" fillId="0" borderId="3" xfId="0" applyNumberFormat="1" applyFont="1" applyBorder="1"/>
    <xf numFmtId="0" fontId="3" fillId="0" borderId="4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7" fillId="0" borderId="0" xfId="0" applyFont="1"/>
    <xf numFmtId="0" fontId="8" fillId="3" borderId="5" xfId="0" applyFont="1" applyFill="1" applyBorder="1"/>
    <xf numFmtId="3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5" xfId="0" applyFont="1" applyBorder="1"/>
    <xf numFmtId="0" fontId="11" fillId="0" borderId="5" xfId="0" applyFont="1" applyBorder="1" applyAlignment="1">
      <alignment horizontal="right"/>
    </xf>
    <xf numFmtId="166" fontId="12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6" fillId="0" borderId="0" xfId="0" applyFont="1"/>
    <xf numFmtId="0" fontId="11" fillId="0" borderId="0" xfId="0" applyFont="1" applyAlignment="1">
      <alignment horizontal="right"/>
    </xf>
    <xf numFmtId="166" fontId="12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6" fillId="0" borderId="3" xfId="0" applyFont="1" applyBorder="1"/>
    <xf numFmtId="0" fontId="11" fillId="0" borderId="3" xfId="0" applyFont="1" applyBorder="1" applyAlignment="1">
      <alignment horizontal="right"/>
    </xf>
    <xf numFmtId="166" fontId="12" fillId="0" borderId="3" xfId="0" applyNumberFormat="1" applyFont="1" applyBorder="1" applyProtection="1">
      <protection locked="0"/>
    </xf>
    <xf numFmtId="2" fontId="7" fillId="0" borderId="3" xfId="0" applyNumberFormat="1" applyFont="1" applyBorder="1"/>
    <xf numFmtId="164" fontId="7" fillId="0" borderId="3" xfId="0" applyNumberFormat="1" applyFont="1" applyBorder="1"/>
    <xf numFmtId="167" fontId="12" fillId="0" borderId="6" xfId="0" applyNumberFormat="1" applyFont="1" applyBorder="1" applyProtection="1">
      <protection locked="0"/>
    </xf>
    <xf numFmtId="167" fontId="12" fillId="4" borderId="6" xfId="0" applyNumberFormat="1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9" fontId="12" fillId="4" borderId="6" xfId="0" applyNumberFormat="1" applyFont="1" applyFill="1" applyBorder="1" applyProtection="1">
      <protection locked="0"/>
    </xf>
    <xf numFmtId="0" fontId="14" fillId="0" borderId="0" xfId="0" applyFont="1" applyAlignment="1">
      <alignment horizontal="left" indent="1"/>
    </xf>
    <xf numFmtId="0" fontId="14" fillId="0" borderId="0" xfId="0" applyFont="1"/>
    <xf numFmtId="164" fontId="14" fillId="0" borderId="0" xfId="0" applyNumberFormat="1" applyFont="1"/>
    <xf numFmtId="0" fontId="15" fillId="0" borderId="0" xfId="0" applyFont="1" applyAlignment="1">
      <alignment horizontal="left" indent="1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2" fontId="14" fillId="0" borderId="0" xfId="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0" fontId="14" fillId="0" borderId="0" xfId="0" applyFont="1" applyAlignment="1">
      <alignment horizontal="left" indent="2"/>
    </xf>
    <xf numFmtId="3" fontId="14" fillId="0" borderId="0" xfId="0" applyNumberFormat="1" applyFont="1" applyProtection="1">
      <protection locked="0"/>
    </xf>
    <xf numFmtId="2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3" fontId="14" fillId="0" borderId="0" xfId="0" applyNumberFormat="1" applyFont="1"/>
    <xf numFmtId="164" fontId="17" fillId="0" borderId="0" xfId="0" applyNumberFormat="1" applyFont="1"/>
    <xf numFmtId="164" fontId="17" fillId="0" borderId="0" xfId="0" quotePrefix="1" applyNumberFormat="1" applyFont="1" applyAlignment="1">
      <alignment horizontal="right"/>
    </xf>
    <xf numFmtId="9" fontId="14" fillId="0" borderId="0" xfId="1" applyFont="1"/>
    <xf numFmtId="9" fontId="14" fillId="0" borderId="0" xfId="1" applyNumberFormat="1" applyFont="1" applyProtection="1">
      <protection locked="0"/>
    </xf>
    <xf numFmtId="164" fontId="1" fillId="0" borderId="0" xfId="0" applyNumberFormat="1" applyFont="1" applyBorder="1"/>
    <xf numFmtId="0" fontId="1" fillId="0" borderId="0" xfId="0" applyFont="1" applyAlignment="1">
      <alignment horizontal="left" indent="2"/>
    </xf>
    <xf numFmtId="164" fontId="1" fillId="0" borderId="7" xfId="0" applyNumberFormat="1" applyFont="1" applyBorder="1"/>
    <xf numFmtId="164" fontId="0" fillId="0" borderId="0" xfId="0" applyNumberFormat="1"/>
    <xf numFmtId="0" fontId="20" fillId="0" borderId="0" xfId="0" applyFont="1"/>
    <xf numFmtId="0" fontId="18" fillId="5" borderId="0" xfId="0" applyFont="1" applyFill="1"/>
    <xf numFmtId="0" fontId="14" fillId="5" borderId="0" xfId="0" applyFont="1" applyFill="1"/>
    <xf numFmtId="3" fontId="14" fillId="5" borderId="0" xfId="0" applyNumberFormat="1" applyFont="1" applyFill="1"/>
    <xf numFmtId="164" fontId="14" fillId="5" borderId="0" xfId="0" applyNumberFormat="1" applyFont="1" applyFill="1"/>
    <xf numFmtId="164" fontId="1" fillId="5" borderId="0" xfId="0" applyNumberFormat="1" applyFont="1" applyFill="1"/>
    <xf numFmtId="0" fontId="15" fillId="5" borderId="0" xfId="0" applyFont="1" applyFill="1" applyAlignment="1">
      <alignment horizontal="left" indent="1"/>
    </xf>
    <xf numFmtId="0" fontId="16" fillId="5" borderId="0" xfId="0" applyFont="1" applyFill="1" applyAlignment="1">
      <alignment horizontal="left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B802-6FAF-9A4C-A591-819A5211C479}">
  <dimension ref="A1:H84"/>
  <sheetViews>
    <sheetView tabSelected="1" workbookViewId="0">
      <selection activeCell="B1" sqref="B1"/>
    </sheetView>
  </sheetViews>
  <sheetFormatPr defaultColWidth="11" defaultRowHeight="15.6" x14ac:dyDescent="0.3"/>
  <cols>
    <col min="1" max="1" width="3" customWidth="1"/>
    <col min="2" max="2" width="35.8984375" customWidth="1"/>
  </cols>
  <sheetData>
    <row r="1" spans="1:7" ht="17.399999999999999" x14ac:dyDescent="0.4">
      <c r="A1" s="1"/>
      <c r="B1" s="2" t="s">
        <v>0</v>
      </c>
      <c r="C1" s="1"/>
      <c r="D1" s="1"/>
      <c r="E1" s="1"/>
      <c r="F1" s="1"/>
      <c r="G1" s="1"/>
    </row>
    <row r="2" spans="1:7" ht="18" thickBot="1" x14ac:dyDescent="0.45">
      <c r="A2" s="1"/>
      <c r="B2" s="2" t="s">
        <v>1</v>
      </c>
      <c r="C2" s="1"/>
      <c r="D2" s="1"/>
      <c r="E2" s="1"/>
      <c r="F2" s="1"/>
      <c r="G2" s="1"/>
    </row>
    <row r="3" spans="1:7" ht="63" thickBot="1" x14ac:dyDescent="0.4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 x14ac:dyDescent="0.35">
      <c r="A4" s="1"/>
      <c r="B4" s="5" t="s">
        <v>7</v>
      </c>
      <c r="C4" s="1"/>
      <c r="D4" s="1"/>
      <c r="E4" s="6"/>
      <c r="F4" s="63"/>
      <c r="G4" s="1"/>
    </row>
    <row r="5" spans="1:7" ht="16.2" x14ac:dyDescent="0.35">
      <c r="A5" s="1"/>
      <c r="B5" s="62" t="s">
        <v>105</v>
      </c>
      <c r="C5" s="1" t="s">
        <v>8</v>
      </c>
      <c r="D5" s="1">
        <v>460</v>
      </c>
      <c r="E5" s="6">
        <v>15</v>
      </c>
      <c r="F5" s="61">
        <f>D5*E5</f>
        <v>6900</v>
      </c>
      <c r="G5" s="1"/>
    </row>
    <row r="6" spans="1:7" ht="16.2" x14ac:dyDescent="0.35">
      <c r="A6" s="1"/>
      <c r="B6" s="62" t="s">
        <v>106</v>
      </c>
      <c r="C6" s="1" t="s">
        <v>8</v>
      </c>
      <c r="D6" s="1">
        <v>120</v>
      </c>
      <c r="E6" s="6">
        <f>12/14*E5</f>
        <v>12.857142857142856</v>
      </c>
      <c r="F6" s="61">
        <f t="shared" ref="F6:F7" si="0">D6*E6</f>
        <v>1542.8571428571427</v>
      </c>
      <c r="G6" s="1"/>
    </row>
    <row r="7" spans="1:7" ht="16.2" x14ac:dyDescent="0.35">
      <c r="A7" s="1"/>
      <c r="B7" s="62" t="s">
        <v>107</v>
      </c>
      <c r="C7" s="1" t="s">
        <v>8</v>
      </c>
      <c r="D7" s="1">
        <v>120</v>
      </c>
      <c r="E7" s="6">
        <f>8/14*E5</f>
        <v>8.5714285714285712</v>
      </c>
      <c r="F7" s="12">
        <f t="shared" si="0"/>
        <v>1028.5714285714284</v>
      </c>
      <c r="G7" s="1"/>
    </row>
    <row r="8" spans="1:7" ht="16.8" thickBot="1" x14ac:dyDescent="0.4">
      <c r="A8" s="1"/>
      <c r="B8" s="7" t="s">
        <v>9</v>
      </c>
      <c r="C8" s="8"/>
      <c r="D8" s="8">
        <f>SUM(D5:D7)</f>
        <v>700</v>
      </c>
      <c r="E8" s="8"/>
      <c r="F8" s="9">
        <f>SUM(F5:F7)</f>
        <v>9471.4285714285725</v>
      </c>
      <c r="G8" s="1"/>
    </row>
    <row r="9" spans="1:7" ht="6.75" customHeight="1" thickBot="1" x14ac:dyDescent="0.4">
      <c r="A9" s="1"/>
      <c r="B9" s="1"/>
      <c r="C9" s="1"/>
      <c r="D9" s="1"/>
      <c r="E9" s="1"/>
      <c r="F9" s="1"/>
      <c r="G9" s="1"/>
    </row>
    <row r="10" spans="1:7" ht="47.4" thickBot="1" x14ac:dyDescent="0.4">
      <c r="A10" s="1"/>
      <c r="B10" s="3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1"/>
    </row>
    <row r="11" spans="1:7" ht="6.75" customHeight="1" x14ac:dyDescent="0.35">
      <c r="A11" s="1"/>
      <c r="B11" s="1"/>
      <c r="C11" s="1"/>
      <c r="D11" s="1"/>
      <c r="E11" s="1"/>
      <c r="F11" s="1"/>
      <c r="G11" s="1"/>
    </row>
    <row r="12" spans="1:7" ht="16.2" x14ac:dyDescent="0.35">
      <c r="A12" s="1"/>
      <c r="B12" s="10" t="s">
        <v>15</v>
      </c>
      <c r="C12" s="1"/>
      <c r="D12" s="1"/>
      <c r="E12" s="1"/>
      <c r="F12" s="1"/>
      <c r="G12" s="1"/>
    </row>
    <row r="13" spans="1:7" ht="16.2" x14ac:dyDescent="0.35">
      <c r="A13" s="1"/>
      <c r="B13" s="42" t="s">
        <v>16</v>
      </c>
      <c r="C13" s="43" t="s">
        <v>17</v>
      </c>
      <c r="D13" s="43">
        <v>17</v>
      </c>
      <c r="E13" s="44">
        <v>29</v>
      </c>
      <c r="F13" s="6">
        <f t="shared" ref="F13" si="1">D13*E13</f>
        <v>493</v>
      </c>
      <c r="G13" s="1"/>
    </row>
    <row r="14" spans="1:7" ht="16.2" x14ac:dyDescent="0.35">
      <c r="A14" s="1"/>
      <c r="B14" s="45" t="s">
        <v>18</v>
      </c>
      <c r="C14" s="43"/>
      <c r="D14" s="43"/>
      <c r="E14" s="44"/>
      <c r="F14" s="6"/>
      <c r="G14" s="1"/>
    </row>
    <row r="15" spans="1:7" ht="16.2" x14ac:dyDescent="0.35">
      <c r="A15" s="1"/>
      <c r="B15" s="72" t="s">
        <v>19</v>
      </c>
      <c r="C15" s="67"/>
      <c r="D15" s="67"/>
      <c r="E15" s="69"/>
      <c r="F15" s="70"/>
      <c r="G15" s="1"/>
    </row>
    <row r="16" spans="1:7" ht="16.2" x14ac:dyDescent="0.35">
      <c r="A16" s="1"/>
      <c r="B16" s="46" t="s">
        <v>112</v>
      </c>
      <c r="C16" s="47" t="s">
        <v>21</v>
      </c>
      <c r="D16" s="47">
        <v>1000</v>
      </c>
      <c r="E16" s="48">
        <v>0.33</v>
      </c>
      <c r="F16" s="6">
        <f>D16*E16</f>
        <v>330</v>
      </c>
      <c r="G16" s="1"/>
    </row>
    <row r="17" spans="1:8" ht="16.2" x14ac:dyDescent="0.35">
      <c r="A17" s="1"/>
      <c r="B17" s="46" t="s">
        <v>22</v>
      </c>
      <c r="C17" s="47" t="s">
        <v>23</v>
      </c>
      <c r="D17" s="47">
        <v>0.5</v>
      </c>
      <c r="E17" s="48">
        <v>23</v>
      </c>
      <c r="F17" s="6">
        <f t="shared" ref="F17:F20" si="2">D17*E17</f>
        <v>11.5</v>
      </c>
      <c r="G17" s="1"/>
    </row>
    <row r="18" spans="1:8" ht="16.2" hidden="1" x14ac:dyDescent="0.35">
      <c r="A18" s="1"/>
      <c r="B18" s="46" t="s">
        <v>24</v>
      </c>
      <c r="C18" s="47" t="s">
        <v>25</v>
      </c>
      <c r="D18" s="47">
        <v>0</v>
      </c>
      <c r="E18" s="48">
        <v>0</v>
      </c>
      <c r="F18" s="6">
        <f t="shared" si="2"/>
        <v>0</v>
      </c>
      <c r="G18" s="1"/>
    </row>
    <row r="19" spans="1:8" ht="16.2" x14ac:dyDescent="0.35">
      <c r="A19" s="1"/>
      <c r="B19" s="72" t="s">
        <v>26</v>
      </c>
      <c r="C19" s="67"/>
      <c r="D19" s="67"/>
      <c r="E19" s="69"/>
      <c r="F19" s="70"/>
      <c r="G19" s="1"/>
    </row>
    <row r="20" spans="1:8" ht="16.2" x14ac:dyDescent="0.35">
      <c r="A20" s="1"/>
      <c r="B20" s="46" t="s">
        <v>20</v>
      </c>
      <c r="C20" s="47" t="s">
        <v>21</v>
      </c>
      <c r="D20" s="47">
        <v>50</v>
      </c>
      <c r="E20" s="48">
        <v>0.31</v>
      </c>
      <c r="F20" s="6">
        <f t="shared" si="2"/>
        <v>15.5</v>
      </c>
      <c r="G20" s="11"/>
      <c r="H20" s="64"/>
    </row>
    <row r="21" spans="1:8" ht="16.2" x14ac:dyDescent="0.35">
      <c r="A21" s="1"/>
      <c r="B21" s="71" t="s">
        <v>27</v>
      </c>
      <c r="C21" s="67"/>
      <c r="D21" s="67"/>
      <c r="E21" s="69"/>
      <c r="F21" s="70"/>
      <c r="G21" s="11"/>
    </row>
    <row r="22" spans="1:8" ht="16.2" x14ac:dyDescent="0.35">
      <c r="A22" s="1"/>
      <c r="B22" s="46" t="s">
        <v>28</v>
      </c>
      <c r="C22" s="47" t="s">
        <v>29</v>
      </c>
      <c r="D22" s="49">
        <v>2</v>
      </c>
      <c r="E22" s="48">
        <v>1.9975000000000001</v>
      </c>
      <c r="F22" s="6">
        <f>D22*E22</f>
        <v>3.9950000000000001</v>
      </c>
      <c r="G22" s="11"/>
      <c r="H22" s="64"/>
    </row>
    <row r="23" spans="1:8" ht="16.2" x14ac:dyDescent="0.35">
      <c r="A23" s="1"/>
      <c r="B23" s="46" t="s">
        <v>30</v>
      </c>
      <c r="C23" s="47" t="s">
        <v>31</v>
      </c>
      <c r="D23" s="49">
        <v>2</v>
      </c>
      <c r="E23" s="48">
        <v>4.7493749999999997</v>
      </c>
      <c r="F23" s="6">
        <f t="shared" ref="F23:F33" si="3">D23*E23</f>
        <v>9.4987499999999994</v>
      </c>
      <c r="G23" s="11"/>
    </row>
    <row r="24" spans="1:8" ht="16.2" x14ac:dyDescent="0.35">
      <c r="A24" s="1"/>
      <c r="B24" s="46" t="s">
        <v>32</v>
      </c>
      <c r="C24" s="47" t="s">
        <v>29</v>
      </c>
      <c r="D24" s="49">
        <v>2</v>
      </c>
      <c r="E24" s="48">
        <v>17.997499999999999</v>
      </c>
      <c r="F24" s="6">
        <f t="shared" si="3"/>
        <v>35.994999999999997</v>
      </c>
      <c r="G24" s="11"/>
    </row>
    <row r="25" spans="1:8" ht="16.2" x14ac:dyDescent="0.35">
      <c r="A25" s="1"/>
      <c r="B25" s="46" t="s">
        <v>33</v>
      </c>
      <c r="C25" s="47" t="s">
        <v>29</v>
      </c>
      <c r="D25" s="49">
        <v>1</v>
      </c>
      <c r="E25" s="48">
        <v>13.44</v>
      </c>
      <c r="F25" s="6">
        <f t="shared" si="3"/>
        <v>13.44</v>
      </c>
      <c r="G25" s="11"/>
    </row>
    <row r="26" spans="1:8" ht="16.2" x14ac:dyDescent="0.35">
      <c r="A26" s="1"/>
      <c r="B26" s="71" t="s">
        <v>34</v>
      </c>
      <c r="C26" s="67"/>
      <c r="D26" s="67"/>
      <c r="E26" s="69"/>
      <c r="F26" s="70"/>
      <c r="G26" s="11"/>
    </row>
    <row r="27" spans="1:8" ht="16.2" x14ac:dyDescent="0.35">
      <c r="A27" s="1"/>
      <c r="B27" s="46" t="s">
        <v>35</v>
      </c>
      <c r="C27" s="47" t="s">
        <v>31</v>
      </c>
      <c r="D27" s="50">
        <v>12.8</v>
      </c>
      <c r="E27" s="48">
        <v>0.17</v>
      </c>
      <c r="F27" s="6">
        <f t="shared" si="3"/>
        <v>2.1760000000000002</v>
      </c>
      <c r="G27" s="11"/>
    </row>
    <row r="28" spans="1:8" ht="16.2" x14ac:dyDescent="0.35">
      <c r="A28" s="1"/>
      <c r="B28" s="46" t="s">
        <v>36</v>
      </c>
      <c r="C28" s="47" t="s">
        <v>21</v>
      </c>
      <c r="D28" s="50">
        <v>13.3</v>
      </c>
      <c r="E28" s="48">
        <v>2.2400000000000002</v>
      </c>
      <c r="F28" s="6">
        <f t="shared" si="3"/>
        <v>29.792000000000005</v>
      </c>
      <c r="G28" s="11"/>
    </row>
    <row r="29" spans="1:8" ht="16.2" hidden="1" x14ac:dyDescent="0.35">
      <c r="A29" s="1"/>
      <c r="B29" s="45" t="s">
        <v>37</v>
      </c>
      <c r="C29" s="43"/>
      <c r="D29" s="43"/>
      <c r="E29" s="44"/>
      <c r="F29" s="6"/>
      <c r="G29" s="1"/>
    </row>
    <row r="30" spans="1:8" ht="16.2" hidden="1" x14ac:dyDescent="0.35">
      <c r="A30" s="1"/>
      <c r="B30" s="46" t="s">
        <v>38</v>
      </c>
      <c r="C30" s="47" t="s">
        <v>29</v>
      </c>
      <c r="D30" s="50">
        <v>0</v>
      </c>
      <c r="E30" s="48">
        <v>0</v>
      </c>
      <c r="F30" s="6">
        <f t="shared" si="3"/>
        <v>0</v>
      </c>
      <c r="G30" s="1"/>
    </row>
    <row r="31" spans="1:8" ht="16.2" hidden="1" x14ac:dyDescent="0.35">
      <c r="A31" s="1"/>
      <c r="B31" s="46" t="s">
        <v>38</v>
      </c>
      <c r="C31" s="47" t="s">
        <v>31</v>
      </c>
      <c r="D31" s="50">
        <v>0</v>
      </c>
      <c r="E31" s="48">
        <v>0</v>
      </c>
      <c r="F31" s="6">
        <f t="shared" si="3"/>
        <v>0</v>
      </c>
      <c r="G31" s="1"/>
    </row>
    <row r="32" spans="1:8" ht="16.2" hidden="1" x14ac:dyDescent="0.35">
      <c r="A32" s="1"/>
      <c r="B32" s="45" t="s">
        <v>39</v>
      </c>
      <c r="C32" s="47" t="s">
        <v>40</v>
      </c>
      <c r="D32" s="50">
        <v>0</v>
      </c>
      <c r="E32" s="44">
        <v>59.41</v>
      </c>
      <c r="F32" s="6">
        <f t="shared" si="3"/>
        <v>0</v>
      </c>
      <c r="G32" s="1"/>
    </row>
    <row r="33" spans="1:7" ht="16.2" x14ac:dyDescent="0.35">
      <c r="A33" s="1"/>
      <c r="B33" s="45" t="s">
        <v>108</v>
      </c>
      <c r="C33" s="47" t="s">
        <v>52</v>
      </c>
      <c r="D33" s="50">
        <v>1</v>
      </c>
      <c r="E33" s="6">
        <v>85.8</v>
      </c>
      <c r="F33" s="6">
        <f t="shared" si="3"/>
        <v>85.8</v>
      </c>
      <c r="G33" s="1"/>
    </row>
    <row r="34" spans="1:7" ht="16.2" x14ac:dyDescent="0.35">
      <c r="A34" s="1"/>
      <c r="B34" s="71" t="s">
        <v>41</v>
      </c>
      <c r="C34" s="67"/>
      <c r="D34" s="67"/>
      <c r="E34" s="69"/>
      <c r="F34" s="70"/>
      <c r="G34" s="1"/>
    </row>
    <row r="35" spans="1:7" ht="16.2" x14ac:dyDescent="0.35">
      <c r="A35" s="1"/>
      <c r="B35" s="51" t="s">
        <v>42</v>
      </c>
      <c r="C35" s="43" t="s">
        <v>43</v>
      </c>
      <c r="D35" s="52">
        <f>D8</f>
        <v>700</v>
      </c>
      <c r="E35" s="48">
        <v>1.75</v>
      </c>
      <c r="F35" s="6">
        <f t="shared" ref="F35:F48" si="4">D35*E35</f>
        <v>1225</v>
      </c>
      <c r="G35" s="1"/>
    </row>
    <row r="36" spans="1:7" ht="16.2" x14ac:dyDescent="0.35">
      <c r="A36" s="1"/>
      <c r="B36" s="71" t="s">
        <v>44</v>
      </c>
      <c r="C36" s="67"/>
      <c r="D36" s="67"/>
      <c r="E36" s="69"/>
      <c r="F36" s="70"/>
      <c r="G36" s="1"/>
    </row>
    <row r="37" spans="1:7" ht="16.2" hidden="1" x14ac:dyDescent="0.35">
      <c r="A37" s="1"/>
      <c r="B37" s="51" t="s">
        <v>45</v>
      </c>
      <c r="C37" s="43" t="s">
        <v>46</v>
      </c>
      <c r="D37" s="53">
        <f>SUMPRODUCT(D65:D79,E65:E79)</f>
        <v>0</v>
      </c>
      <c r="E37" s="48">
        <v>15</v>
      </c>
      <c r="F37" s="6">
        <f t="shared" si="4"/>
        <v>0</v>
      </c>
      <c r="G37" s="1"/>
    </row>
    <row r="38" spans="1:7" ht="16.2" x14ac:dyDescent="0.35">
      <c r="A38" s="1"/>
      <c r="B38" s="51" t="s">
        <v>47</v>
      </c>
      <c r="C38" s="43" t="s">
        <v>46</v>
      </c>
      <c r="D38" s="47">
        <v>8</v>
      </c>
      <c r="E38" s="48">
        <v>12.5</v>
      </c>
      <c r="F38" s="6">
        <f t="shared" si="4"/>
        <v>100</v>
      </c>
      <c r="G38" s="1"/>
    </row>
    <row r="39" spans="1:7" ht="16.2" x14ac:dyDescent="0.35">
      <c r="A39" s="1"/>
      <c r="B39" s="51" t="s">
        <v>48</v>
      </c>
      <c r="C39" s="43" t="s">
        <v>46</v>
      </c>
      <c r="D39" s="47">
        <v>55</v>
      </c>
      <c r="E39" s="48">
        <v>12.5</v>
      </c>
      <c r="F39" s="6">
        <f t="shared" si="4"/>
        <v>687.5</v>
      </c>
      <c r="G39" s="1"/>
    </row>
    <row r="40" spans="1:7" ht="16.2" x14ac:dyDescent="0.35">
      <c r="A40" s="1"/>
      <c r="B40" s="51" t="s">
        <v>49</v>
      </c>
      <c r="C40" s="43" t="s">
        <v>46</v>
      </c>
      <c r="D40" s="47">
        <v>55</v>
      </c>
      <c r="E40" s="48">
        <v>12.5</v>
      </c>
      <c r="F40" s="6">
        <f t="shared" si="4"/>
        <v>687.5</v>
      </c>
      <c r="G40" s="1"/>
    </row>
    <row r="41" spans="1:7" ht="16.2" x14ac:dyDescent="0.35">
      <c r="A41" s="1"/>
      <c r="B41" s="51" t="s">
        <v>50</v>
      </c>
      <c r="C41" s="43" t="s">
        <v>46</v>
      </c>
      <c r="D41" s="47">
        <v>5</v>
      </c>
      <c r="E41" s="48">
        <v>12.5</v>
      </c>
      <c r="F41" s="6">
        <f t="shared" si="4"/>
        <v>62.5</v>
      </c>
      <c r="G41" s="1"/>
    </row>
    <row r="42" spans="1:7" ht="16.2" x14ac:dyDescent="0.35">
      <c r="A42" s="1"/>
      <c r="B42" s="45" t="s">
        <v>109</v>
      </c>
      <c r="C42" s="43" t="s">
        <v>8</v>
      </c>
      <c r="D42" s="47">
        <f>D8</f>
        <v>700</v>
      </c>
      <c r="E42" s="48">
        <v>1.25</v>
      </c>
      <c r="F42" s="6">
        <f t="shared" si="4"/>
        <v>875</v>
      </c>
      <c r="G42" s="1"/>
    </row>
    <row r="43" spans="1:7" ht="16.2" x14ac:dyDescent="0.35">
      <c r="A43" s="1"/>
      <c r="B43" s="45" t="s">
        <v>51</v>
      </c>
      <c r="C43" s="43" t="s">
        <v>52</v>
      </c>
      <c r="D43" s="47">
        <v>1</v>
      </c>
      <c r="E43" s="54">
        <f>56.9+159.21</f>
        <v>216.11</v>
      </c>
      <c r="F43" s="6">
        <f t="shared" si="4"/>
        <v>216.11</v>
      </c>
      <c r="G43" s="1"/>
    </row>
    <row r="44" spans="1:7" ht="16.2" x14ac:dyDescent="0.35">
      <c r="A44" s="1"/>
      <c r="B44" s="45" t="s">
        <v>53</v>
      </c>
      <c r="C44" s="47" t="s">
        <v>54</v>
      </c>
      <c r="D44" s="47">
        <v>8</v>
      </c>
      <c r="E44" s="48">
        <v>4</v>
      </c>
      <c r="F44" s="6">
        <f t="shared" si="4"/>
        <v>32</v>
      </c>
      <c r="G44" s="1"/>
    </row>
    <row r="45" spans="1:7" ht="17.399999999999999" x14ac:dyDescent="0.4">
      <c r="A45" s="1"/>
      <c r="B45" s="45" t="s">
        <v>55</v>
      </c>
      <c r="C45" s="47" t="s">
        <v>52</v>
      </c>
      <c r="D45" s="47">
        <v>1</v>
      </c>
      <c r="E45" s="55">
        <f>(C84+(C84*E84))/2*F84</f>
        <v>10.5</v>
      </c>
      <c r="F45" s="6">
        <f t="shared" si="4"/>
        <v>10.5</v>
      </c>
      <c r="G45" s="1"/>
    </row>
    <row r="46" spans="1:7" ht="16.2" x14ac:dyDescent="0.35">
      <c r="A46" s="1"/>
      <c r="B46" s="45" t="s">
        <v>56</v>
      </c>
      <c r="C46" s="43" t="s">
        <v>46</v>
      </c>
      <c r="D46" s="47">
        <v>3</v>
      </c>
      <c r="E46" s="48">
        <v>70</v>
      </c>
      <c r="F46" s="6">
        <f t="shared" si="4"/>
        <v>210</v>
      </c>
      <c r="G46" s="1"/>
    </row>
    <row r="47" spans="1:7" ht="16.2" x14ac:dyDescent="0.35">
      <c r="A47" s="1"/>
      <c r="B47" s="45" t="s">
        <v>57</v>
      </c>
      <c r="C47" s="43" t="s">
        <v>52</v>
      </c>
      <c r="D47" s="48">
        <f>F8</f>
        <v>9471.4285714285725</v>
      </c>
      <c r="E47" s="60">
        <v>0.1</v>
      </c>
      <c r="F47" s="6">
        <f t="shared" si="4"/>
        <v>947.14285714285734</v>
      </c>
      <c r="G47" s="1"/>
    </row>
    <row r="48" spans="1:7" ht="16.2" x14ac:dyDescent="0.35">
      <c r="A48" s="1"/>
      <c r="B48" s="45" t="s">
        <v>58</v>
      </c>
      <c r="C48" s="43" t="s">
        <v>52</v>
      </c>
      <c r="D48" s="47">
        <v>1</v>
      </c>
      <c r="E48" s="48">
        <v>10</v>
      </c>
      <c r="F48" s="6">
        <f t="shared" si="4"/>
        <v>10</v>
      </c>
      <c r="G48" s="1"/>
    </row>
    <row r="49" spans="1:7" ht="16.2" x14ac:dyDescent="0.35">
      <c r="A49" s="1"/>
      <c r="B49" s="45" t="s">
        <v>59</v>
      </c>
      <c r="C49" s="43" t="s">
        <v>60</v>
      </c>
      <c r="D49" s="56">
        <v>6</v>
      </c>
      <c r="E49" s="59">
        <v>0.06</v>
      </c>
      <c r="F49" s="6">
        <f>(SUM(F13:F48)-(F39+F40+F47))*E49*D49/12</f>
        <v>113.15420249999995</v>
      </c>
      <c r="G49" s="1"/>
    </row>
    <row r="50" spans="1:7" ht="6.75" customHeight="1" x14ac:dyDescent="0.35">
      <c r="A50" s="1"/>
      <c r="B50" s="43"/>
      <c r="C50" s="43"/>
      <c r="D50" s="56"/>
      <c r="E50" s="44"/>
      <c r="F50" s="6"/>
      <c r="G50" s="1"/>
    </row>
    <row r="51" spans="1:7" ht="16.2" x14ac:dyDescent="0.35">
      <c r="A51" s="1"/>
      <c r="B51" s="66" t="s">
        <v>61</v>
      </c>
      <c r="C51" s="67"/>
      <c r="D51" s="68"/>
      <c r="E51" s="69"/>
      <c r="F51" s="70"/>
      <c r="G51" s="1"/>
    </row>
    <row r="52" spans="1:7" ht="16.2" x14ac:dyDescent="0.35">
      <c r="A52" s="1"/>
      <c r="B52" s="43" t="s">
        <v>62</v>
      </c>
      <c r="C52" s="43" t="s">
        <v>52</v>
      </c>
      <c r="D52" s="43">
        <v>1</v>
      </c>
      <c r="E52" s="44">
        <v>151</v>
      </c>
      <c r="F52" s="6">
        <f t="shared" ref="F52:F54" si="5">D52*E52</f>
        <v>151</v>
      </c>
      <c r="G52" s="1"/>
    </row>
    <row r="53" spans="1:7" ht="17.399999999999999" x14ac:dyDescent="0.4">
      <c r="A53" s="1"/>
      <c r="B53" s="43" t="s">
        <v>63</v>
      </c>
      <c r="C53" s="43" t="s">
        <v>52</v>
      </c>
      <c r="D53" s="43">
        <v>1</v>
      </c>
      <c r="E53" s="57">
        <v>125.17</v>
      </c>
      <c r="F53" s="6">
        <f t="shared" si="5"/>
        <v>125.17</v>
      </c>
      <c r="G53" s="1"/>
    </row>
    <row r="54" spans="1:7" ht="17.399999999999999" x14ac:dyDescent="0.4">
      <c r="A54" s="1"/>
      <c r="B54" s="43" t="s">
        <v>64</v>
      </c>
      <c r="C54" s="43" t="s">
        <v>52</v>
      </c>
      <c r="D54" s="43">
        <v>1</v>
      </c>
      <c r="E54" s="58">
        <f>(C84-(C84*E84))/D84+((C84+(C84*E84))/2*G84)</f>
        <v>126.5</v>
      </c>
      <c r="F54" s="12">
        <f t="shared" si="5"/>
        <v>126.5</v>
      </c>
      <c r="G54" s="1"/>
    </row>
    <row r="55" spans="1:7" ht="16.8" thickBot="1" x14ac:dyDescent="0.4">
      <c r="A55" s="1"/>
      <c r="B55" s="8" t="s">
        <v>65</v>
      </c>
      <c r="C55" s="8"/>
      <c r="D55" s="8"/>
      <c r="E55" s="8"/>
      <c r="F55" s="9">
        <f>SUM(F13:F54)</f>
        <v>6609.7738096428566</v>
      </c>
      <c r="G55" s="1"/>
    </row>
    <row r="56" spans="1:7" ht="6.75" customHeight="1" x14ac:dyDescent="0.35">
      <c r="A56" s="1"/>
      <c r="B56" s="1"/>
      <c r="C56" s="1"/>
      <c r="D56" s="1"/>
      <c r="E56" s="1"/>
      <c r="F56" s="6"/>
      <c r="G56" s="1"/>
    </row>
    <row r="57" spans="1:7" ht="16.8" thickBot="1" x14ac:dyDescent="0.4">
      <c r="A57" s="1"/>
      <c r="B57" s="13" t="s">
        <v>66</v>
      </c>
      <c r="C57" s="14"/>
      <c r="D57" s="14"/>
      <c r="E57" s="14"/>
      <c r="F57" s="15">
        <f>F8-F55</f>
        <v>2861.6547617857159</v>
      </c>
      <c r="G57" s="1"/>
    </row>
    <row r="58" spans="1:7" ht="6.75" customHeight="1" thickTop="1" x14ac:dyDescent="0.35">
      <c r="A58" s="1"/>
      <c r="B58" s="1"/>
      <c r="C58" s="1"/>
      <c r="D58" s="1"/>
      <c r="E58" s="1"/>
      <c r="F58" s="1"/>
      <c r="G58" s="1"/>
    </row>
    <row r="59" spans="1:7" ht="16.5" customHeight="1" x14ac:dyDescent="0.35">
      <c r="A59" s="1"/>
      <c r="B59" s="65" t="s">
        <v>110</v>
      </c>
      <c r="C59" s="1"/>
      <c r="D59" s="1"/>
      <c r="E59" s="6"/>
      <c r="F59" s="1"/>
      <c r="G59" s="1"/>
    </row>
    <row r="60" spans="1:7" ht="16.5" customHeight="1" x14ac:dyDescent="0.35">
      <c r="A60" s="1"/>
      <c r="B60" s="65" t="s">
        <v>111</v>
      </c>
      <c r="C60" s="1"/>
      <c r="D60" s="1"/>
      <c r="E60" s="6"/>
      <c r="F60" s="1"/>
      <c r="G60" s="1"/>
    </row>
    <row r="61" spans="1:7" ht="16.2" x14ac:dyDescent="0.35">
      <c r="A61" s="1"/>
      <c r="B61" s="1"/>
      <c r="C61" s="1"/>
      <c r="D61" s="1"/>
      <c r="E61" s="1"/>
      <c r="F61" s="1"/>
      <c r="G61" s="1"/>
    </row>
    <row r="62" spans="1:7" ht="17.399999999999999" x14ac:dyDescent="0.4">
      <c r="A62" s="1"/>
      <c r="B62" s="16" t="s">
        <v>67</v>
      </c>
      <c r="C62" s="16"/>
      <c r="D62" s="16"/>
      <c r="E62" s="16"/>
      <c r="F62" s="16"/>
      <c r="G62" s="16"/>
    </row>
    <row r="63" spans="1:7" ht="16.2" x14ac:dyDescent="0.35">
      <c r="A63" s="1"/>
      <c r="B63" s="17"/>
      <c r="C63" s="17"/>
      <c r="D63" s="18"/>
      <c r="E63" s="19" t="s">
        <v>44</v>
      </c>
      <c r="F63" s="19" t="s">
        <v>68</v>
      </c>
      <c r="G63" s="19" t="s">
        <v>69</v>
      </c>
    </row>
    <row r="64" spans="1:7" ht="17.399999999999999" x14ac:dyDescent="0.45">
      <c r="A64" s="1"/>
      <c r="B64" s="20" t="s">
        <v>70</v>
      </c>
      <c r="C64" s="20" t="s">
        <v>71</v>
      </c>
      <c r="D64" s="21" t="s">
        <v>72</v>
      </c>
      <c r="E64" s="22" t="s">
        <v>73</v>
      </c>
      <c r="F64" s="22" t="s">
        <v>74</v>
      </c>
      <c r="G64" s="22" t="s">
        <v>74</v>
      </c>
    </row>
    <row r="65" spans="1:7" ht="17.399999999999999" x14ac:dyDescent="0.4">
      <c r="A65" s="1"/>
      <c r="B65" s="23" t="s">
        <v>75</v>
      </c>
      <c r="C65" s="24" t="s">
        <v>76</v>
      </c>
      <c r="D65" s="25"/>
      <c r="E65" s="26">
        <v>2.8000000000000001E-2</v>
      </c>
      <c r="F65" s="27">
        <v>1.26</v>
      </c>
      <c r="G65" s="27">
        <v>0.62</v>
      </c>
    </row>
    <row r="66" spans="1:7" ht="17.399999999999999" x14ac:dyDescent="0.4">
      <c r="A66" s="1"/>
      <c r="B66" s="28" t="s">
        <v>77</v>
      </c>
      <c r="C66" s="29" t="s">
        <v>78</v>
      </c>
      <c r="D66" s="30"/>
      <c r="E66" s="31">
        <v>8.2000000000000003E-2</v>
      </c>
      <c r="F66" s="32">
        <v>5.97</v>
      </c>
      <c r="G66" s="32">
        <v>3.36</v>
      </c>
    </row>
    <row r="67" spans="1:7" ht="17.399999999999999" x14ac:dyDescent="0.4">
      <c r="A67" s="1"/>
      <c r="B67" s="28" t="s">
        <v>79</v>
      </c>
      <c r="C67" s="29" t="s">
        <v>78</v>
      </c>
      <c r="D67" s="30"/>
      <c r="E67" s="31">
        <v>0.11600000000000001</v>
      </c>
      <c r="F67" s="32">
        <v>6.9300000000000006</v>
      </c>
      <c r="G67" s="32">
        <v>3.64</v>
      </c>
    </row>
    <row r="68" spans="1:7" ht="17.399999999999999" x14ac:dyDescent="0.4">
      <c r="A68" s="1"/>
      <c r="B68" s="28" t="s">
        <v>80</v>
      </c>
      <c r="C68" s="29" t="s">
        <v>81</v>
      </c>
      <c r="D68" s="30"/>
      <c r="E68" s="31">
        <v>8.4000000000000005E-2</v>
      </c>
      <c r="F68" s="32">
        <v>1.57</v>
      </c>
      <c r="G68" s="32">
        <v>0.66999999999999993</v>
      </c>
    </row>
    <row r="69" spans="1:7" ht="17.399999999999999" x14ac:dyDescent="0.4">
      <c r="A69" s="1"/>
      <c r="B69" s="28" t="s">
        <v>82</v>
      </c>
      <c r="C69" s="29" t="s">
        <v>76</v>
      </c>
      <c r="D69" s="30"/>
      <c r="E69" s="31">
        <v>7.0000000000000007E-2</v>
      </c>
      <c r="F69" s="32">
        <v>3.6400000000000006</v>
      </c>
      <c r="G69" s="32">
        <v>2.04</v>
      </c>
    </row>
    <row r="70" spans="1:7" ht="17.399999999999999" x14ac:dyDescent="0.4">
      <c r="A70" s="1"/>
      <c r="B70" s="28" t="s">
        <v>83</v>
      </c>
      <c r="C70" s="29" t="s">
        <v>76</v>
      </c>
      <c r="D70" s="30"/>
      <c r="E70" s="31">
        <v>0.59799999999999998</v>
      </c>
      <c r="F70" s="32">
        <v>34.68</v>
      </c>
      <c r="G70" s="32">
        <v>18.95</v>
      </c>
    </row>
    <row r="71" spans="1:7" ht="17.399999999999999" x14ac:dyDescent="0.4">
      <c r="A71" s="1"/>
      <c r="B71" s="28" t="s">
        <v>84</v>
      </c>
      <c r="C71" s="29" t="s">
        <v>76</v>
      </c>
      <c r="D71" s="30"/>
      <c r="E71" s="31">
        <v>0.6</v>
      </c>
      <c r="F71" s="32">
        <v>7.2700000000000005</v>
      </c>
      <c r="G71" s="32">
        <v>3.03</v>
      </c>
    </row>
    <row r="72" spans="1:7" ht="17.399999999999999" x14ac:dyDescent="0.4">
      <c r="A72" s="1"/>
      <c r="B72" s="28" t="s">
        <v>85</v>
      </c>
      <c r="C72" s="29" t="s">
        <v>78</v>
      </c>
      <c r="D72" s="30"/>
      <c r="E72" s="31">
        <v>0.33300000000000002</v>
      </c>
      <c r="F72" s="32">
        <v>21.570000000000007</v>
      </c>
      <c r="G72" s="32">
        <v>13.45</v>
      </c>
    </row>
    <row r="73" spans="1:7" ht="17.399999999999999" x14ac:dyDescent="0.4">
      <c r="A73" s="1"/>
      <c r="B73" s="28" t="s">
        <v>86</v>
      </c>
      <c r="C73" s="29" t="s">
        <v>87</v>
      </c>
      <c r="D73" s="30"/>
      <c r="E73" s="31">
        <v>0.02</v>
      </c>
      <c r="F73" s="32">
        <v>0.28000000000000003</v>
      </c>
      <c r="G73" s="32">
        <v>0.11000000000000001</v>
      </c>
    </row>
    <row r="74" spans="1:7" ht="17.399999999999999" x14ac:dyDescent="0.4">
      <c r="A74" s="1"/>
      <c r="B74" s="28" t="s">
        <v>88</v>
      </c>
      <c r="C74" s="29" t="s">
        <v>76</v>
      </c>
      <c r="D74" s="30"/>
      <c r="E74" s="31">
        <v>7.2999999999999995E-2</v>
      </c>
      <c r="F74" s="32">
        <v>3.9400000000000004</v>
      </c>
      <c r="G74" s="32">
        <v>2.23</v>
      </c>
    </row>
    <row r="75" spans="1:7" ht="17.399999999999999" x14ac:dyDescent="0.4">
      <c r="A75" s="1"/>
      <c r="B75" s="28" t="s">
        <v>89</v>
      </c>
      <c r="C75" s="29" t="s">
        <v>87</v>
      </c>
      <c r="D75" s="30"/>
      <c r="E75" s="31">
        <v>0.11</v>
      </c>
      <c r="F75" s="32">
        <v>2.6</v>
      </c>
      <c r="G75" s="32">
        <v>1.5</v>
      </c>
    </row>
    <row r="76" spans="1:7" ht="17.399999999999999" x14ac:dyDescent="0.4">
      <c r="A76" s="1"/>
      <c r="B76" s="28" t="s">
        <v>90</v>
      </c>
      <c r="C76" s="29"/>
      <c r="D76" s="30"/>
      <c r="E76" s="31">
        <v>2.31</v>
      </c>
      <c r="F76" s="32">
        <v>21.490000000000002</v>
      </c>
      <c r="G76" s="32">
        <v>12.37</v>
      </c>
    </row>
    <row r="77" spans="1:7" ht="17.399999999999999" x14ac:dyDescent="0.4">
      <c r="A77" s="1"/>
      <c r="B77" s="28" t="s">
        <v>91</v>
      </c>
      <c r="C77" s="29"/>
      <c r="D77" s="30"/>
      <c r="E77" s="31">
        <v>1.73</v>
      </c>
      <c r="F77" s="32">
        <v>20.219999999999995</v>
      </c>
      <c r="G77" s="32">
        <v>16.07</v>
      </c>
    </row>
    <row r="78" spans="1:7" ht="17.399999999999999" x14ac:dyDescent="0.4">
      <c r="A78" s="1"/>
      <c r="B78" s="28" t="s">
        <v>92</v>
      </c>
      <c r="C78" s="29" t="s">
        <v>78</v>
      </c>
      <c r="D78" s="30"/>
      <c r="E78" s="31">
        <v>1.0109999999999999</v>
      </c>
      <c r="F78" s="32">
        <v>63.940000000000012</v>
      </c>
      <c r="G78" s="32">
        <v>33.67</v>
      </c>
    </row>
    <row r="79" spans="1:7" ht="17.399999999999999" x14ac:dyDescent="0.4">
      <c r="A79" s="1"/>
      <c r="B79" s="33" t="s">
        <v>93</v>
      </c>
      <c r="C79" s="34" t="s">
        <v>78</v>
      </c>
      <c r="D79" s="35"/>
      <c r="E79" s="36">
        <v>2.2200000000000002</v>
      </c>
      <c r="F79" s="37">
        <v>15.25</v>
      </c>
      <c r="G79" s="37">
        <v>7.98</v>
      </c>
    </row>
    <row r="80" spans="1:7" x14ac:dyDescent="0.3">
      <c r="A80" s="11"/>
      <c r="B80" s="11"/>
      <c r="C80" s="11"/>
      <c r="D80" s="11"/>
      <c r="E80" s="11"/>
      <c r="F80" s="11"/>
      <c r="G80" s="11"/>
    </row>
    <row r="81" spans="1:7" ht="17.399999999999999" x14ac:dyDescent="0.4">
      <c r="A81" s="11"/>
      <c r="B81" s="16" t="s">
        <v>94</v>
      </c>
      <c r="C81" s="16"/>
      <c r="D81" s="16"/>
      <c r="E81" s="16"/>
      <c r="F81" s="16"/>
      <c r="G81" s="16"/>
    </row>
    <row r="82" spans="1:7" ht="16.2" x14ac:dyDescent="0.35">
      <c r="A82" s="11"/>
      <c r="B82" s="17"/>
      <c r="C82" s="19" t="s">
        <v>95</v>
      </c>
      <c r="D82" s="19" t="s">
        <v>96</v>
      </c>
      <c r="E82" s="19" t="s">
        <v>97</v>
      </c>
      <c r="F82" s="19" t="s">
        <v>98</v>
      </c>
      <c r="G82" s="19" t="s">
        <v>99</v>
      </c>
    </row>
    <row r="83" spans="1:7" ht="17.399999999999999" x14ac:dyDescent="0.45">
      <c r="A83" s="11"/>
      <c r="B83" s="20" t="s">
        <v>70</v>
      </c>
      <c r="C83" s="22" t="s">
        <v>100</v>
      </c>
      <c r="D83" s="22" t="s">
        <v>101</v>
      </c>
      <c r="E83" s="22" t="s">
        <v>102</v>
      </c>
      <c r="F83" s="22" t="s">
        <v>103</v>
      </c>
      <c r="G83" s="22" t="s">
        <v>103</v>
      </c>
    </row>
    <row r="84" spans="1:7" ht="17.399999999999999" x14ac:dyDescent="0.4">
      <c r="A84" s="11"/>
      <c r="B84" s="38" t="s">
        <v>104</v>
      </c>
      <c r="C84" s="39">
        <v>1000</v>
      </c>
      <c r="D84" s="40">
        <v>10</v>
      </c>
      <c r="E84" s="41">
        <v>0.05</v>
      </c>
      <c r="F84" s="41">
        <v>0.02</v>
      </c>
      <c r="G84" s="41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 Potato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2021-01-29T14:53:11Z</dcterms:created>
  <dcterms:modified xsi:type="dcterms:W3CDTF">2021-03-31T20:09:08Z</dcterms:modified>
</cp:coreProperties>
</file>