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1F1558B4-9489-4480-8B05-FF7073DABE8B}" xr6:coauthVersionLast="46" xr6:coauthVersionMax="46" xr10:uidLastSave="{00000000-0000-0000-0000-000000000000}"/>
  <bookViews>
    <workbookView xWindow="384" yWindow="384" windowWidth="9864" windowHeight="11244" xr2:uid="{50691399-9F51-4DAE-88E6-4D51F075FB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N43" i="1"/>
  <c r="J43" i="1"/>
  <c r="F43" i="1"/>
  <c r="R42" i="1"/>
  <c r="N42" i="1"/>
  <c r="J42" i="1"/>
  <c r="F42" i="1"/>
  <c r="Q41" i="1"/>
  <c r="R41" i="1" s="1"/>
  <c r="M41" i="1"/>
  <c r="N41" i="1" s="1"/>
  <c r="I41" i="1"/>
  <c r="J41" i="1" s="1"/>
  <c r="F41" i="1"/>
  <c r="R38" i="1"/>
  <c r="N38" i="1"/>
  <c r="J38" i="1"/>
  <c r="F38" i="1"/>
  <c r="R37" i="1"/>
  <c r="N37" i="1"/>
  <c r="J37" i="1"/>
  <c r="F37" i="1"/>
  <c r="R36" i="1"/>
  <c r="N36" i="1"/>
  <c r="J36" i="1"/>
  <c r="F36" i="1"/>
  <c r="R35" i="1"/>
  <c r="N35" i="1"/>
  <c r="J35" i="1"/>
  <c r="F35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30" i="1"/>
  <c r="N30" i="1"/>
  <c r="J30" i="1"/>
  <c r="F30" i="1"/>
  <c r="R29" i="1"/>
  <c r="N29" i="1"/>
  <c r="J29" i="1"/>
  <c r="F29" i="1"/>
  <c r="R28" i="1"/>
  <c r="N28" i="1"/>
  <c r="J28" i="1"/>
  <c r="F28" i="1"/>
  <c r="R27" i="1"/>
  <c r="N27" i="1"/>
  <c r="J27" i="1"/>
  <c r="F27" i="1"/>
  <c r="R26" i="1"/>
  <c r="N26" i="1"/>
  <c r="J26" i="1"/>
  <c r="F26" i="1"/>
  <c r="R25" i="1"/>
  <c r="N25" i="1"/>
  <c r="J25" i="1"/>
  <c r="F25" i="1"/>
  <c r="R24" i="1"/>
  <c r="N24" i="1"/>
  <c r="J24" i="1"/>
  <c r="F24" i="1"/>
  <c r="R23" i="1"/>
  <c r="N23" i="1"/>
  <c r="J23" i="1"/>
  <c r="F23" i="1"/>
  <c r="Q21" i="1"/>
  <c r="R21" i="1" s="1"/>
  <c r="M21" i="1"/>
  <c r="N21" i="1" s="1"/>
  <c r="I21" i="1"/>
  <c r="J21" i="1" s="1"/>
  <c r="Q20" i="1"/>
  <c r="R20" i="1" s="1"/>
  <c r="M20" i="1"/>
  <c r="N20" i="1" s="1"/>
  <c r="I20" i="1"/>
  <c r="J20" i="1" s="1"/>
  <c r="D20" i="1"/>
  <c r="F20" i="1" s="1"/>
  <c r="R18" i="1"/>
  <c r="N18" i="1"/>
  <c r="J18" i="1"/>
  <c r="R17" i="1"/>
  <c r="N17" i="1"/>
  <c r="J17" i="1"/>
  <c r="R16" i="1"/>
  <c r="N16" i="1"/>
  <c r="J16" i="1"/>
  <c r="F16" i="1"/>
  <c r="Q15" i="1"/>
  <c r="R15" i="1" s="1"/>
  <c r="M15" i="1"/>
  <c r="N15" i="1" s="1"/>
  <c r="I15" i="1"/>
  <c r="J15" i="1" s="1"/>
  <c r="F15" i="1"/>
  <c r="Q14" i="1"/>
  <c r="R14" i="1" s="1"/>
  <c r="M14" i="1"/>
  <c r="N14" i="1" s="1"/>
  <c r="I14" i="1"/>
  <c r="J14" i="1" s="1"/>
  <c r="F14" i="1"/>
  <c r="Q13" i="1"/>
  <c r="R13" i="1" s="1"/>
  <c r="M13" i="1"/>
  <c r="N13" i="1" s="1"/>
  <c r="I13" i="1"/>
  <c r="J13" i="1" s="1"/>
  <c r="F13" i="1"/>
  <c r="Q12" i="1"/>
  <c r="R12" i="1" s="1"/>
  <c r="M12" i="1"/>
  <c r="N12" i="1" s="1"/>
  <c r="I12" i="1"/>
  <c r="J12" i="1" s="1"/>
  <c r="F12" i="1"/>
  <c r="Q11" i="1"/>
  <c r="R11" i="1" s="1"/>
  <c r="M11" i="1"/>
  <c r="N11" i="1" s="1"/>
  <c r="I11" i="1"/>
  <c r="J11" i="1" s="1"/>
  <c r="F11" i="1"/>
  <c r="Q5" i="1"/>
  <c r="R5" i="1" s="1"/>
  <c r="R6" i="1" s="1"/>
  <c r="M5" i="1"/>
  <c r="N5" i="1" s="1"/>
  <c r="N6" i="1" s="1"/>
  <c r="I5" i="1"/>
  <c r="J5" i="1" s="1"/>
  <c r="J6" i="1" s="1"/>
  <c r="F5" i="1"/>
  <c r="F6" i="1" s="1"/>
  <c r="N39" i="1" l="1"/>
  <c r="N44" i="1" s="1"/>
  <c r="N46" i="1" s="1"/>
  <c r="R39" i="1"/>
  <c r="R44" i="1" s="1"/>
  <c r="R46" i="1" s="1"/>
  <c r="D21" i="1"/>
  <c r="F21" i="1" s="1"/>
  <c r="F39" i="1" s="1"/>
  <c r="F44" i="1" s="1"/>
  <c r="J39" i="1" s="1"/>
  <c r="J44" i="1" s="1"/>
  <c r="J46" i="1" l="1"/>
  <c r="F46" i="1"/>
  <c r="E50" i="1" l="1"/>
  <c r="E54" i="1" s="1"/>
</calcChain>
</file>

<file path=xl/sharedStrings.xml><?xml version="1.0" encoding="utf-8"?>
<sst xmlns="http://schemas.openxmlformats.org/spreadsheetml/2006/main" count="108" uniqueCount="68">
  <si>
    <t>2020 Enterprise Budget</t>
  </si>
  <si>
    <t>Strawberry Open Field Costs and Returns for Missouri</t>
  </si>
  <si>
    <t>Year 1-Establishment Year</t>
  </si>
  <si>
    <t>Year 2-First Production Year</t>
  </si>
  <si>
    <t>Year 3-Second Production Year</t>
  </si>
  <si>
    <t>Year 4-Third Production Year</t>
  </si>
  <si>
    <t>Revenues, $/Acre</t>
  </si>
  <si>
    <t>Yield Units</t>
  </si>
  <si>
    <t>Yield</t>
  </si>
  <si>
    <t>Sales Price 
Dollars Per Unit</t>
  </si>
  <si>
    <t>Gross Returns
Dollars Per Acre</t>
  </si>
  <si>
    <t xml:space="preserve">  Fresh Berry Sales</t>
  </si>
  <si>
    <t>quarts</t>
  </si>
  <si>
    <t>Total Revenue</t>
  </si>
  <si>
    <t>Variable Costs, $/Acre</t>
  </si>
  <si>
    <t>Input Units</t>
  </si>
  <si>
    <t>Input Quantity</t>
  </si>
  <si>
    <t>Input Price 
Dollars Per Unit</t>
  </si>
  <si>
    <t>Cost 
Dollars Per Acre</t>
  </si>
  <si>
    <t xml:space="preserve">  Plants</t>
  </si>
  <si>
    <t>plants</t>
  </si>
  <si>
    <t xml:space="preserve">  Grass seed</t>
  </si>
  <si>
    <t>pounds</t>
  </si>
  <si>
    <t xml:space="preserve">  Soil test</t>
  </si>
  <si>
    <t>soil test</t>
  </si>
  <si>
    <t xml:space="preserve">  Straw mulch</t>
  </si>
  <si>
    <t>large round bales</t>
  </si>
  <si>
    <t xml:space="preserve">  Cover crop seed</t>
  </si>
  <si>
    <t xml:space="preserve">  Fertilizer </t>
  </si>
  <si>
    <t xml:space="preserve">  Pesticides</t>
  </si>
  <si>
    <t xml:space="preserve">  Drip and Overhead</t>
  </si>
  <si>
    <t>feet</t>
  </si>
  <si>
    <t xml:space="preserve">  Packaging</t>
  </si>
  <si>
    <t xml:space="preserve">    Containers</t>
  </si>
  <si>
    <t>containers</t>
  </si>
  <si>
    <t xml:space="preserve">    Trays for u-pick</t>
  </si>
  <si>
    <t xml:space="preserve">  Labor</t>
  </si>
  <si>
    <t xml:space="preserve">    Cover crop</t>
  </si>
  <si>
    <t>hours</t>
  </si>
  <si>
    <t xml:space="preserve">    Land preparation - trench</t>
  </si>
  <si>
    <t xml:space="preserve">    Remove mulch</t>
  </si>
  <si>
    <t xml:space="preserve">    Fertilizer spreading</t>
  </si>
  <si>
    <t xml:space="preserve">    Transplanting</t>
  </si>
  <si>
    <t xml:space="preserve">    Hand hoeing</t>
  </si>
  <si>
    <t xml:space="preserve">    Mowing</t>
  </si>
  <si>
    <t xml:space="preserve">    Renovation</t>
  </si>
  <si>
    <t xml:space="preserve">    Remove blossoms</t>
  </si>
  <si>
    <t xml:space="preserve">    Mulching</t>
  </si>
  <si>
    <t xml:space="preserve">    Irrigation set up - drip/overhead</t>
  </si>
  <si>
    <t xml:space="preserve">    Irrigation tear down &amp; setup</t>
  </si>
  <si>
    <t xml:space="preserve">    Pest Management</t>
  </si>
  <si>
    <t xml:space="preserve">    Harvest labor</t>
  </si>
  <si>
    <t>per quart</t>
  </si>
  <si>
    <t xml:space="preserve">    Extra weed control</t>
  </si>
  <si>
    <t xml:space="preserve">  Transportation</t>
  </si>
  <si>
    <t xml:space="preserve">  Interest on operating capital</t>
  </si>
  <si>
    <t>months</t>
  </si>
  <si>
    <t xml:space="preserve">  Land</t>
  </si>
  <si>
    <t>acre</t>
  </si>
  <si>
    <t xml:space="preserve">  Machinery</t>
  </si>
  <si>
    <t xml:space="preserve">  Irrigation system</t>
  </si>
  <si>
    <t xml:space="preserve">      Total Costs</t>
  </si>
  <si>
    <t>Returns over Total Costs, $/Acre</t>
  </si>
  <si>
    <t>Net Present Value of Net Returns</t>
  </si>
  <si>
    <t xml:space="preserve">  4 Year Patch (3 years bearing)</t>
  </si>
  <si>
    <t>Discount Rate</t>
  </si>
  <si>
    <t>Average Return Per Year, $/Acre</t>
  </si>
  <si>
    <t>Prices with a yellow background have been updated to 2020 price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</si>
</sst>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164" fontId="3" fillId="0" borderId="0" xfId="0" applyNumberFormat="1" applyFont="1"/>
    <xf numFmtId="2" fontId="3" fillId="0" borderId="0" xfId="0" applyNumberFormat="1" applyFont="1"/>
    <xf numFmtId="0" fontId="6" fillId="0" borderId="0" xfId="0" applyFont="1"/>
    <xf numFmtId="1" fontId="3" fillId="0" borderId="0" xfId="0" applyNumberFormat="1" applyFont="1"/>
    <xf numFmtId="3" fontId="3" fillId="0" borderId="0" xfId="0" applyNumberFormat="1" applyFont="1"/>
    <xf numFmtId="164" fontId="3" fillId="0" borderId="5" xfId="0" applyNumberFormat="1" applyFont="1" applyBorder="1"/>
    <xf numFmtId="0" fontId="4" fillId="0" borderId="6" xfId="0" applyFont="1" applyBorder="1"/>
    <xf numFmtId="0" fontId="3" fillId="0" borderId="6" xfId="0" applyFont="1" applyBorder="1"/>
    <xf numFmtId="164" fontId="3" fillId="0" borderId="6" xfId="0" applyNumberFormat="1" applyFont="1" applyBorder="1"/>
    <xf numFmtId="9" fontId="3" fillId="0" borderId="0" xfId="1" applyFont="1"/>
    <xf numFmtId="0" fontId="3" fillId="0" borderId="0" xfId="0" applyFont="1" applyFill="1"/>
    <xf numFmtId="2" fontId="3" fillId="0" borderId="0" xfId="0" applyNumberFormat="1" applyFont="1" applyFill="1"/>
    <xf numFmtId="9" fontId="3" fillId="0" borderId="0" xfId="1" applyFont="1" applyFill="1"/>
    <xf numFmtId="0" fontId="3" fillId="4" borderId="0" xfId="0" applyFont="1" applyFill="1"/>
    <xf numFmtId="3" fontId="3" fillId="4" borderId="0" xfId="0" applyNumberFormat="1" applyFont="1" applyFill="1"/>
    <xf numFmtId="164" fontId="3" fillId="4" borderId="0" xfId="0" applyNumberFormat="1" applyFont="1" applyFill="1"/>
    <xf numFmtId="0" fontId="6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4766-5483-41F9-BAE9-B4AA5C1DA5B3}">
  <dimension ref="B1:U56"/>
  <sheetViews>
    <sheetView tabSelected="1" workbookViewId="0">
      <selection activeCell="B1" sqref="B1"/>
    </sheetView>
  </sheetViews>
  <sheetFormatPr defaultColWidth="9.109375" defaultRowHeight="15.6" x14ac:dyDescent="0.35"/>
  <cols>
    <col min="1" max="1" width="3.109375" style="2" customWidth="1"/>
    <col min="2" max="2" width="38.109375" style="2" customWidth="1"/>
    <col min="3" max="3" width="10.109375" style="2" customWidth="1"/>
    <col min="4" max="4" width="9.33203125" style="2" customWidth="1"/>
    <col min="5" max="5" width="11.33203125" style="2" customWidth="1"/>
    <col min="6" max="6" width="10.88671875" style="2" customWidth="1"/>
    <col min="7" max="7" width="1.6640625" style="2" customWidth="1"/>
    <col min="8" max="9" width="9.33203125" style="2" customWidth="1"/>
    <col min="10" max="10" width="11.33203125" style="2" customWidth="1"/>
    <col min="11" max="11" width="1" style="2" customWidth="1"/>
    <col min="12" max="12" width="9.33203125" style="2" bestFit="1" customWidth="1"/>
    <col min="13" max="13" width="10.109375" style="2" customWidth="1"/>
    <col min="14" max="14" width="11.33203125" style="2" bestFit="1" customWidth="1"/>
    <col min="15" max="15" width="1.109375" style="2" customWidth="1"/>
    <col min="16" max="17" width="10.6640625" style="2" customWidth="1"/>
    <col min="18" max="18" width="11.33203125" style="2" bestFit="1" customWidth="1"/>
    <col min="19" max="20" width="9.109375" style="2"/>
    <col min="21" max="21" width="10.109375" style="2" bestFit="1" customWidth="1"/>
    <col min="22" max="16384" width="9.109375" style="2"/>
  </cols>
  <sheetData>
    <row r="1" spans="2:18" ht="17.399999999999999" x14ac:dyDescent="0.4">
      <c r="B1" s="1" t="s">
        <v>0</v>
      </c>
    </row>
    <row r="2" spans="2:18" ht="17.399999999999999" x14ac:dyDescent="0.4">
      <c r="B2" s="1" t="s">
        <v>1</v>
      </c>
    </row>
    <row r="3" spans="2:18" ht="19.5" customHeight="1" x14ac:dyDescent="0.4">
      <c r="B3" s="3"/>
      <c r="C3" s="3"/>
      <c r="D3" s="4" t="s">
        <v>2</v>
      </c>
      <c r="E3" s="5"/>
      <c r="F3" s="5"/>
      <c r="G3" s="6"/>
      <c r="H3" s="4" t="s">
        <v>3</v>
      </c>
      <c r="I3" s="5"/>
      <c r="J3" s="5"/>
      <c r="K3" s="6"/>
      <c r="L3" s="4" t="s">
        <v>4</v>
      </c>
      <c r="M3" s="5"/>
      <c r="N3" s="5"/>
      <c r="O3" s="6"/>
      <c r="P3" s="4" t="s">
        <v>5</v>
      </c>
      <c r="Q3" s="5"/>
      <c r="R3" s="5"/>
    </row>
    <row r="4" spans="2:18" ht="63" thickBot="1" x14ac:dyDescent="0.4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/>
      <c r="H4" s="8" t="s">
        <v>8</v>
      </c>
      <c r="I4" s="8" t="s">
        <v>9</v>
      </c>
      <c r="J4" s="8" t="s">
        <v>10</v>
      </c>
      <c r="K4" s="9"/>
      <c r="L4" s="8" t="s">
        <v>8</v>
      </c>
      <c r="M4" s="8" t="s">
        <v>9</v>
      </c>
      <c r="N4" s="8" t="s">
        <v>10</v>
      </c>
      <c r="O4" s="9"/>
      <c r="P4" s="8" t="s">
        <v>8</v>
      </c>
      <c r="Q4" s="8" t="s">
        <v>9</v>
      </c>
      <c r="R4" s="8" t="s">
        <v>10</v>
      </c>
    </row>
    <row r="5" spans="2:18" x14ac:dyDescent="0.35">
      <c r="B5" s="2" t="s">
        <v>11</v>
      </c>
      <c r="C5" s="2" t="s">
        <v>12</v>
      </c>
      <c r="D5" s="2">
        <v>0</v>
      </c>
      <c r="E5" s="27">
        <v>4.5</v>
      </c>
      <c r="F5" s="10">
        <f>D5*E5</f>
        <v>0</v>
      </c>
      <c r="H5" s="2">
        <v>4000</v>
      </c>
      <c r="I5" s="2">
        <f>$E5</f>
        <v>4.5</v>
      </c>
      <c r="J5" s="10">
        <f>H5*I5</f>
        <v>18000</v>
      </c>
      <c r="L5" s="11">
        <v>3000</v>
      </c>
      <c r="M5" s="2">
        <f>$E5</f>
        <v>4.5</v>
      </c>
      <c r="N5" s="10">
        <f>L5*M5</f>
        <v>13500</v>
      </c>
      <c r="P5" s="11">
        <v>2000</v>
      </c>
      <c r="Q5" s="2">
        <f>$E5</f>
        <v>4.5</v>
      </c>
      <c r="R5" s="10">
        <f>P5*Q5</f>
        <v>9000</v>
      </c>
    </row>
    <row r="6" spans="2:18" ht="16.2" thickBot="1" x14ac:dyDescent="0.4">
      <c r="B6" s="12" t="s">
        <v>13</v>
      </c>
      <c r="C6" s="13"/>
      <c r="D6" s="13"/>
      <c r="E6" s="13"/>
      <c r="F6" s="14">
        <f>F5</f>
        <v>0</v>
      </c>
      <c r="G6" s="13"/>
      <c r="H6" s="13"/>
      <c r="I6" s="13"/>
      <c r="J6" s="14">
        <f>J5</f>
        <v>18000</v>
      </c>
      <c r="K6" s="13"/>
      <c r="L6" s="13"/>
      <c r="M6" s="13"/>
      <c r="N6" s="14">
        <f>N5</f>
        <v>13500</v>
      </c>
      <c r="O6" s="13"/>
      <c r="P6" s="13"/>
      <c r="Q6" s="13"/>
      <c r="R6" s="14">
        <f>R5</f>
        <v>9000</v>
      </c>
    </row>
    <row r="7" spans="2:18" ht="3.75" customHeight="1" x14ac:dyDescent="0.35"/>
    <row r="8" spans="2:18" x14ac:dyDescent="0.35">
      <c r="B8" s="6"/>
      <c r="C8" s="5"/>
      <c r="D8" s="4" t="s">
        <v>2</v>
      </c>
      <c r="E8" s="5"/>
      <c r="F8" s="5"/>
      <c r="G8" s="6"/>
      <c r="H8" s="4" t="s">
        <v>3</v>
      </c>
      <c r="I8" s="5"/>
      <c r="J8" s="5"/>
      <c r="K8" s="6"/>
      <c r="L8" s="4" t="s">
        <v>4</v>
      </c>
      <c r="M8" s="5"/>
      <c r="N8" s="5"/>
      <c r="O8" s="6"/>
      <c r="P8" s="4" t="s">
        <v>5</v>
      </c>
      <c r="Q8" s="5"/>
      <c r="R8" s="5"/>
    </row>
    <row r="9" spans="2:18" ht="63" thickBot="1" x14ac:dyDescent="0.4">
      <c r="B9" s="15" t="s">
        <v>14</v>
      </c>
      <c r="C9" s="16" t="s">
        <v>15</v>
      </c>
      <c r="D9" s="16" t="s">
        <v>16</v>
      </c>
      <c r="E9" s="16" t="s">
        <v>17</v>
      </c>
      <c r="F9" s="16" t="s">
        <v>18</v>
      </c>
      <c r="H9" s="16" t="s">
        <v>16</v>
      </c>
      <c r="I9" s="16" t="s">
        <v>17</v>
      </c>
      <c r="J9" s="16" t="s">
        <v>18</v>
      </c>
      <c r="L9" s="16" t="s">
        <v>16</v>
      </c>
      <c r="M9" s="16" t="s">
        <v>17</v>
      </c>
      <c r="N9" s="16" t="s">
        <v>18</v>
      </c>
      <c r="P9" s="16" t="s">
        <v>16</v>
      </c>
      <c r="Q9" s="16" t="s">
        <v>17</v>
      </c>
      <c r="R9" s="16" t="s">
        <v>18</v>
      </c>
    </row>
    <row r="10" spans="2:18" ht="6.75" customHeight="1" x14ac:dyDescent="0.35"/>
    <row r="11" spans="2:18" x14ac:dyDescent="0.35">
      <c r="B11" s="2" t="s">
        <v>19</v>
      </c>
      <c r="C11" s="2" t="s">
        <v>20</v>
      </c>
      <c r="D11" s="2">
        <v>5000</v>
      </c>
      <c r="E11" s="27">
        <v>0.15</v>
      </c>
      <c r="F11" s="17">
        <f t="shared" ref="F11:F12" si="0">D11*E11</f>
        <v>750</v>
      </c>
      <c r="H11" s="2">
        <v>0</v>
      </c>
      <c r="I11" s="18">
        <f>$E11</f>
        <v>0.15</v>
      </c>
      <c r="J11" s="17">
        <f t="shared" ref="J11:J18" si="1">H11*I11</f>
        <v>0</v>
      </c>
      <c r="L11" s="2">
        <v>0</v>
      </c>
      <c r="M11" s="18">
        <f>$E11</f>
        <v>0.15</v>
      </c>
      <c r="N11" s="17">
        <f t="shared" ref="N11:N21" si="2">L11*M11</f>
        <v>0</v>
      </c>
      <c r="P11" s="2">
        <v>0</v>
      </c>
      <c r="Q11" s="18">
        <f>$E11</f>
        <v>0.15</v>
      </c>
      <c r="R11" s="17">
        <f t="shared" ref="R11:R18" si="3">P11*Q11</f>
        <v>0</v>
      </c>
    </row>
    <row r="12" spans="2:18" x14ac:dyDescent="0.35">
      <c r="B12" s="2" t="s">
        <v>21</v>
      </c>
      <c r="C12" s="2" t="s">
        <v>22</v>
      </c>
      <c r="D12" s="2">
        <v>0</v>
      </c>
      <c r="E12" s="27">
        <v>2.56</v>
      </c>
      <c r="F12" s="17">
        <f t="shared" si="0"/>
        <v>0</v>
      </c>
      <c r="H12" s="2">
        <v>0</v>
      </c>
      <c r="I12" s="18">
        <f t="shared" ref="I12:I15" si="4">$E12</f>
        <v>2.56</v>
      </c>
      <c r="J12" s="17">
        <f t="shared" si="1"/>
        <v>0</v>
      </c>
      <c r="L12" s="2">
        <v>0</v>
      </c>
      <c r="M12" s="18">
        <f t="shared" ref="M12:M15" si="5">$E12</f>
        <v>2.56</v>
      </c>
      <c r="N12" s="17">
        <f t="shared" si="2"/>
        <v>0</v>
      </c>
      <c r="P12" s="2">
        <v>0</v>
      </c>
      <c r="Q12" s="18">
        <f t="shared" ref="Q12:Q15" si="6">$E12</f>
        <v>2.56</v>
      </c>
      <c r="R12" s="17">
        <f t="shared" si="3"/>
        <v>0</v>
      </c>
    </row>
    <row r="13" spans="2:18" x14ac:dyDescent="0.35">
      <c r="B13" s="2" t="s">
        <v>23</v>
      </c>
      <c r="C13" s="2" t="s">
        <v>24</v>
      </c>
      <c r="D13" s="2">
        <v>0</v>
      </c>
      <c r="E13" s="27">
        <v>12.5</v>
      </c>
      <c r="F13" s="17">
        <f>D13*E13</f>
        <v>0</v>
      </c>
      <c r="H13" s="2">
        <v>0</v>
      </c>
      <c r="I13" s="18">
        <f t="shared" si="4"/>
        <v>12.5</v>
      </c>
      <c r="J13" s="17">
        <f t="shared" si="1"/>
        <v>0</v>
      </c>
      <c r="L13" s="2">
        <v>0</v>
      </c>
      <c r="M13" s="18">
        <f t="shared" si="5"/>
        <v>12.5</v>
      </c>
      <c r="N13" s="17">
        <f t="shared" si="2"/>
        <v>0</v>
      </c>
      <c r="P13" s="2">
        <v>0</v>
      </c>
      <c r="Q13" s="18">
        <f t="shared" si="6"/>
        <v>12.5</v>
      </c>
      <c r="R13" s="17">
        <f t="shared" si="3"/>
        <v>0</v>
      </c>
    </row>
    <row r="14" spans="2:18" x14ac:dyDescent="0.35">
      <c r="B14" s="2" t="s">
        <v>25</v>
      </c>
      <c r="C14" s="2" t="s">
        <v>26</v>
      </c>
      <c r="D14" s="2">
        <v>7</v>
      </c>
      <c r="E14" s="27">
        <v>37</v>
      </c>
      <c r="F14" s="17">
        <f>D14*E14</f>
        <v>259</v>
      </c>
      <c r="H14" s="2">
        <v>7</v>
      </c>
      <c r="I14" s="18">
        <f t="shared" si="4"/>
        <v>37</v>
      </c>
      <c r="J14" s="17">
        <f t="shared" si="1"/>
        <v>259</v>
      </c>
      <c r="L14" s="2">
        <v>7</v>
      </c>
      <c r="M14" s="18">
        <f t="shared" si="5"/>
        <v>37</v>
      </c>
      <c r="N14" s="17">
        <f t="shared" si="2"/>
        <v>259</v>
      </c>
      <c r="P14" s="2">
        <v>7</v>
      </c>
      <c r="Q14" s="18">
        <f t="shared" si="6"/>
        <v>37</v>
      </c>
      <c r="R14" s="17">
        <f t="shared" si="3"/>
        <v>259</v>
      </c>
    </row>
    <row r="15" spans="2:18" x14ac:dyDescent="0.35">
      <c r="B15" s="19" t="s">
        <v>27</v>
      </c>
      <c r="C15" s="2" t="s">
        <v>22</v>
      </c>
      <c r="D15" s="2">
        <v>30</v>
      </c>
      <c r="E15" s="28">
        <v>1.1896</v>
      </c>
      <c r="F15" s="17">
        <f>D15*E15</f>
        <v>35.688000000000002</v>
      </c>
      <c r="H15" s="2">
        <v>0</v>
      </c>
      <c r="I15" s="18">
        <f t="shared" si="4"/>
        <v>1.1896</v>
      </c>
      <c r="J15" s="17">
        <f t="shared" si="1"/>
        <v>0</v>
      </c>
      <c r="L15" s="2">
        <v>0</v>
      </c>
      <c r="M15" s="18">
        <f t="shared" si="5"/>
        <v>1.1896</v>
      </c>
      <c r="N15" s="17">
        <f t="shared" si="2"/>
        <v>0</v>
      </c>
      <c r="P15" s="2">
        <v>0</v>
      </c>
      <c r="Q15" s="18">
        <f t="shared" si="6"/>
        <v>1.1896</v>
      </c>
      <c r="R15" s="17">
        <f t="shared" si="3"/>
        <v>0</v>
      </c>
    </row>
    <row r="16" spans="2:18" x14ac:dyDescent="0.35">
      <c r="B16" s="19" t="s">
        <v>28</v>
      </c>
      <c r="D16" s="2">
        <v>150</v>
      </c>
      <c r="E16" s="27">
        <v>0.52</v>
      </c>
      <c r="F16" s="17">
        <f>D16*E16</f>
        <v>78</v>
      </c>
      <c r="H16" s="2">
        <v>300</v>
      </c>
      <c r="I16" s="2">
        <v>0.2</v>
      </c>
      <c r="J16" s="2">
        <f t="shared" si="1"/>
        <v>60</v>
      </c>
      <c r="L16" s="2">
        <v>300</v>
      </c>
      <c r="M16" s="2">
        <v>0.2</v>
      </c>
      <c r="N16" s="17">
        <f t="shared" si="2"/>
        <v>60</v>
      </c>
      <c r="P16" s="2">
        <v>300</v>
      </c>
      <c r="Q16" s="2">
        <v>0.2</v>
      </c>
      <c r="R16" s="17">
        <f t="shared" si="3"/>
        <v>60</v>
      </c>
    </row>
    <row r="17" spans="2:21" x14ac:dyDescent="0.35">
      <c r="B17" s="19" t="s">
        <v>29</v>
      </c>
      <c r="E17" s="27"/>
      <c r="F17" s="17"/>
      <c r="H17" s="2">
        <v>1</v>
      </c>
      <c r="I17" s="2">
        <v>100</v>
      </c>
      <c r="J17" s="2">
        <f t="shared" si="1"/>
        <v>100</v>
      </c>
      <c r="L17" s="2">
        <v>1</v>
      </c>
      <c r="M17" s="2">
        <v>100</v>
      </c>
      <c r="N17" s="17">
        <f t="shared" si="2"/>
        <v>100</v>
      </c>
      <c r="P17" s="2">
        <v>1</v>
      </c>
      <c r="Q17" s="2">
        <v>100</v>
      </c>
      <c r="R17" s="17">
        <f t="shared" si="3"/>
        <v>100</v>
      </c>
    </row>
    <row r="18" spans="2:21" x14ac:dyDescent="0.35">
      <c r="B18" s="2" t="s">
        <v>30</v>
      </c>
      <c r="C18" s="2" t="s">
        <v>31</v>
      </c>
      <c r="E18" s="27"/>
      <c r="F18" s="17">
        <v>1500</v>
      </c>
      <c r="H18" s="2">
        <v>0</v>
      </c>
      <c r="I18" s="2">
        <v>0</v>
      </c>
      <c r="J18" s="17">
        <f t="shared" si="1"/>
        <v>0</v>
      </c>
      <c r="L18" s="2">
        <v>0</v>
      </c>
      <c r="M18" s="2">
        <v>0</v>
      </c>
      <c r="N18" s="17">
        <f t="shared" si="2"/>
        <v>0</v>
      </c>
      <c r="P18" s="2">
        <v>0</v>
      </c>
      <c r="Q18" s="2">
        <v>0</v>
      </c>
      <c r="R18" s="17">
        <f t="shared" si="3"/>
        <v>0</v>
      </c>
    </row>
    <row r="19" spans="2:21" x14ac:dyDescent="0.35">
      <c r="B19" s="33" t="s">
        <v>32</v>
      </c>
      <c r="C19" s="30"/>
      <c r="D19" s="30"/>
      <c r="E19" s="30"/>
      <c r="F19" s="3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2:21" x14ac:dyDescent="0.35">
      <c r="B20" s="2" t="s">
        <v>33</v>
      </c>
      <c r="C20" s="2" t="s">
        <v>34</v>
      </c>
      <c r="D20" s="20">
        <f>D5*16/12</f>
        <v>0</v>
      </c>
      <c r="E20" s="28">
        <v>0.11076704545454547</v>
      </c>
      <c r="F20" s="17">
        <f t="shared" ref="F20:F38" si="7">D20*E20</f>
        <v>0</v>
      </c>
      <c r="H20" s="20">
        <v>1000</v>
      </c>
      <c r="I20" s="18">
        <f>$E20</f>
        <v>0.11076704545454547</v>
      </c>
      <c r="J20" s="17">
        <f t="shared" ref="J20:J21" si="8">H20*I20</f>
        <v>110.76704545454547</v>
      </c>
      <c r="L20" s="20">
        <v>1000</v>
      </c>
      <c r="M20" s="18">
        <f>$E20</f>
        <v>0.11076704545454547</v>
      </c>
      <c r="N20" s="17">
        <f t="shared" si="2"/>
        <v>110.76704545454547</v>
      </c>
      <c r="P20" s="20">
        <v>1000</v>
      </c>
      <c r="Q20" s="18">
        <f>$E20</f>
        <v>0.11076704545454547</v>
      </c>
      <c r="R20" s="17">
        <f t="shared" ref="R20:R38" si="9">P20*Q20</f>
        <v>110.76704545454547</v>
      </c>
      <c r="T20" s="17"/>
      <c r="U20" s="17"/>
    </row>
    <row r="21" spans="2:21" x14ac:dyDescent="0.35">
      <c r="B21" s="2" t="s">
        <v>35</v>
      </c>
      <c r="C21" s="2" t="s">
        <v>34</v>
      </c>
      <c r="D21" s="20">
        <f>D20/12</f>
        <v>0</v>
      </c>
      <c r="E21" s="28">
        <v>1.26</v>
      </c>
      <c r="F21" s="17">
        <f t="shared" si="7"/>
        <v>0</v>
      </c>
      <c r="H21" s="20">
        <v>100</v>
      </c>
      <c r="I21" s="18">
        <f>$E21</f>
        <v>1.26</v>
      </c>
      <c r="J21" s="17">
        <f t="shared" si="8"/>
        <v>126</v>
      </c>
      <c r="L21" s="20">
        <v>75</v>
      </c>
      <c r="M21" s="18">
        <f>$E21</f>
        <v>1.26</v>
      </c>
      <c r="N21" s="17">
        <f t="shared" si="2"/>
        <v>94.5</v>
      </c>
      <c r="P21" s="20">
        <v>50</v>
      </c>
      <c r="Q21" s="18">
        <f>$E21</f>
        <v>1.26</v>
      </c>
      <c r="R21" s="17">
        <f t="shared" si="9"/>
        <v>63</v>
      </c>
    </row>
    <row r="22" spans="2:21" x14ac:dyDescent="0.35">
      <c r="B22" s="30" t="s">
        <v>36</v>
      </c>
      <c r="C22" s="30"/>
      <c r="D22" s="30"/>
      <c r="E22" s="30"/>
      <c r="F22" s="3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21" x14ac:dyDescent="0.35">
      <c r="B23" s="2" t="s">
        <v>37</v>
      </c>
      <c r="C23" s="2" t="s">
        <v>38</v>
      </c>
      <c r="D23" s="2">
        <v>3</v>
      </c>
      <c r="E23" s="27">
        <v>12.5</v>
      </c>
      <c r="F23" s="17">
        <f t="shared" si="7"/>
        <v>37.5</v>
      </c>
      <c r="H23" s="2">
        <v>0</v>
      </c>
      <c r="I23" s="27">
        <v>12.5</v>
      </c>
      <c r="J23" s="17">
        <f t="shared" ref="J23:J38" si="10">H23*I23</f>
        <v>0</v>
      </c>
      <c r="L23" s="2">
        <v>0</v>
      </c>
      <c r="M23" s="27">
        <v>12.5</v>
      </c>
      <c r="N23" s="17">
        <f t="shared" ref="N23:N38" si="11">L23*M23</f>
        <v>0</v>
      </c>
      <c r="P23" s="2">
        <v>0</v>
      </c>
      <c r="Q23" s="27">
        <v>12.5</v>
      </c>
      <c r="R23" s="17">
        <f t="shared" si="9"/>
        <v>0</v>
      </c>
    </row>
    <row r="24" spans="2:21" x14ac:dyDescent="0.35">
      <c r="B24" s="2" t="s">
        <v>39</v>
      </c>
      <c r="C24" s="2" t="s">
        <v>38</v>
      </c>
      <c r="D24" s="2">
        <v>1</v>
      </c>
      <c r="E24" s="27">
        <v>12.5</v>
      </c>
      <c r="F24" s="17">
        <f t="shared" si="7"/>
        <v>12.5</v>
      </c>
      <c r="H24" s="2">
        <v>0</v>
      </c>
      <c r="I24" s="27">
        <v>12.5</v>
      </c>
      <c r="J24" s="17">
        <f t="shared" si="10"/>
        <v>0</v>
      </c>
      <c r="L24" s="2">
        <v>0</v>
      </c>
      <c r="M24" s="27">
        <v>12.5</v>
      </c>
      <c r="N24" s="17">
        <f t="shared" si="11"/>
        <v>0</v>
      </c>
      <c r="P24" s="2">
        <v>0</v>
      </c>
      <c r="Q24" s="27">
        <v>12.5</v>
      </c>
      <c r="R24" s="17">
        <f t="shared" si="9"/>
        <v>0</v>
      </c>
    </row>
    <row r="25" spans="2:21" x14ac:dyDescent="0.35">
      <c r="B25" s="2" t="s">
        <v>40</v>
      </c>
      <c r="C25" s="2" t="s">
        <v>38</v>
      </c>
      <c r="D25" s="2">
        <v>0</v>
      </c>
      <c r="E25" s="27">
        <v>12.5</v>
      </c>
      <c r="F25" s="17">
        <f t="shared" si="7"/>
        <v>0</v>
      </c>
      <c r="H25" s="2">
        <v>8</v>
      </c>
      <c r="I25" s="27">
        <v>12.5</v>
      </c>
      <c r="J25" s="17">
        <f t="shared" si="10"/>
        <v>100</v>
      </c>
      <c r="L25" s="2">
        <v>8</v>
      </c>
      <c r="M25" s="27">
        <v>12.5</v>
      </c>
      <c r="N25" s="17">
        <f t="shared" si="11"/>
        <v>100</v>
      </c>
      <c r="P25" s="2">
        <v>8</v>
      </c>
      <c r="Q25" s="27">
        <v>12.5</v>
      </c>
      <c r="R25" s="17">
        <f t="shared" si="9"/>
        <v>100</v>
      </c>
    </row>
    <row r="26" spans="2:21" x14ac:dyDescent="0.35">
      <c r="B26" s="2" t="s">
        <v>41</v>
      </c>
      <c r="C26" s="2" t="s">
        <v>38</v>
      </c>
      <c r="D26" s="2">
        <v>1</v>
      </c>
      <c r="E26" s="27">
        <v>12.5</v>
      </c>
      <c r="F26" s="17">
        <f t="shared" si="7"/>
        <v>12.5</v>
      </c>
      <c r="H26" s="2">
        <v>1</v>
      </c>
      <c r="I26" s="27">
        <v>12.5</v>
      </c>
      <c r="J26" s="17">
        <f t="shared" si="10"/>
        <v>12.5</v>
      </c>
      <c r="L26" s="2">
        <v>1</v>
      </c>
      <c r="M26" s="27">
        <v>12.5</v>
      </c>
      <c r="N26" s="17">
        <f t="shared" si="11"/>
        <v>12.5</v>
      </c>
      <c r="P26" s="2">
        <v>1</v>
      </c>
      <c r="Q26" s="27">
        <v>12.5</v>
      </c>
      <c r="R26" s="17">
        <f t="shared" si="9"/>
        <v>12.5</v>
      </c>
    </row>
    <row r="27" spans="2:21" x14ac:dyDescent="0.35">
      <c r="B27" s="2" t="s">
        <v>42</v>
      </c>
      <c r="C27" s="2" t="s">
        <v>38</v>
      </c>
      <c r="D27" s="2">
        <v>18</v>
      </c>
      <c r="E27" s="27">
        <v>12.5</v>
      </c>
      <c r="F27" s="17">
        <f t="shared" si="7"/>
        <v>225</v>
      </c>
      <c r="H27" s="2">
        <v>0</v>
      </c>
      <c r="I27" s="27">
        <v>12.5</v>
      </c>
      <c r="J27" s="17">
        <f t="shared" si="10"/>
        <v>0</v>
      </c>
      <c r="L27" s="2">
        <v>0</v>
      </c>
      <c r="M27" s="27">
        <v>12.5</v>
      </c>
      <c r="N27" s="17">
        <f t="shared" si="11"/>
        <v>0</v>
      </c>
      <c r="P27" s="2">
        <v>0</v>
      </c>
      <c r="Q27" s="27">
        <v>12.5</v>
      </c>
      <c r="R27" s="17">
        <f t="shared" si="9"/>
        <v>0</v>
      </c>
    </row>
    <row r="28" spans="2:21" x14ac:dyDescent="0.35">
      <c r="B28" s="2" t="s">
        <v>43</v>
      </c>
      <c r="C28" s="2" t="s">
        <v>38</v>
      </c>
      <c r="D28" s="2">
        <v>90</v>
      </c>
      <c r="E28" s="27">
        <v>12.5</v>
      </c>
      <c r="F28" s="17">
        <f t="shared" si="7"/>
        <v>1125</v>
      </c>
      <c r="H28" s="2">
        <v>30</v>
      </c>
      <c r="I28" s="27">
        <v>12.5</v>
      </c>
      <c r="J28" s="17">
        <f t="shared" si="10"/>
        <v>375</v>
      </c>
      <c r="L28" s="2">
        <v>30</v>
      </c>
      <c r="M28" s="27">
        <v>12.5</v>
      </c>
      <c r="N28" s="17">
        <f t="shared" si="11"/>
        <v>375</v>
      </c>
      <c r="P28" s="2">
        <v>30</v>
      </c>
      <c r="Q28" s="27">
        <v>12.5</v>
      </c>
      <c r="R28" s="17">
        <f t="shared" si="9"/>
        <v>375</v>
      </c>
    </row>
    <row r="29" spans="2:21" x14ac:dyDescent="0.35">
      <c r="B29" s="2" t="s">
        <v>44</v>
      </c>
      <c r="C29" s="2" t="s">
        <v>38</v>
      </c>
      <c r="D29" s="2">
        <v>0</v>
      </c>
      <c r="E29" s="27">
        <v>12.5</v>
      </c>
      <c r="F29" s="17">
        <f t="shared" si="7"/>
        <v>0</v>
      </c>
      <c r="H29" s="2">
        <v>1</v>
      </c>
      <c r="I29" s="27">
        <v>12.5</v>
      </c>
      <c r="J29" s="17">
        <f t="shared" si="10"/>
        <v>12.5</v>
      </c>
      <c r="L29" s="2">
        <v>1</v>
      </c>
      <c r="M29" s="27">
        <v>12.5</v>
      </c>
      <c r="N29" s="17">
        <f t="shared" si="11"/>
        <v>12.5</v>
      </c>
      <c r="P29" s="2">
        <v>1</v>
      </c>
      <c r="Q29" s="27">
        <v>12.5</v>
      </c>
      <c r="R29" s="17">
        <f t="shared" si="9"/>
        <v>12.5</v>
      </c>
    </row>
    <row r="30" spans="2:21" x14ac:dyDescent="0.35">
      <c r="B30" s="2" t="s">
        <v>45</v>
      </c>
      <c r="C30" s="2" t="s">
        <v>38</v>
      </c>
      <c r="D30" s="2">
        <v>0</v>
      </c>
      <c r="E30" s="27">
        <v>12.5</v>
      </c>
      <c r="F30" s="17">
        <f t="shared" si="7"/>
        <v>0</v>
      </c>
      <c r="H30" s="2">
        <v>4</v>
      </c>
      <c r="I30" s="27">
        <v>12.5</v>
      </c>
      <c r="J30" s="17">
        <f t="shared" si="10"/>
        <v>50</v>
      </c>
      <c r="L30" s="2">
        <v>4</v>
      </c>
      <c r="M30" s="27">
        <v>12.5</v>
      </c>
      <c r="N30" s="17">
        <f t="shared" si="11"/>
        <v>50</v>
      </c>
      <c r="P30" s="2">
        <v>4</v>
      </c>
      <c r="Q30" s="27">
        <v>12.5</v>
      </c>
      <c r="R30" s="17">
        <f t="shared" si="9"/>
        <v>50</v>
      </c>
    </row>
    <row r="31" spans="2:21" x14ac:dyDescent="0.35">
      <c r="B31" s="2" t="s">
        <v>46</v>
      </c>
      <c r="C31" s="2" t="s">
        <v>38</v>
      </c>
      <c r="D31" s="2">
        <v>4</v>
      </c>
      <c r="E31" s="27">
        <v>12.5</v>
      </c>
      <c r="F31" s="17">
        <f t="shared" si="7"/>
        <v>50</v>
      </c>
      <c r="H31" s="2">
        <v>0</v>
      </c>
      <c r="I31" s="27">
        <v>12.5</v>
      </c>
      <c r="J31" s="17">
        <f t="shared" si="10"/>
        <v>0</v>
      </c>
      <c r="L31" s="2">
        <v>0</v>
      </c>
      <c r="M31" s="27">
        <v>12.5</v>
      </c>
      <c r="N31" s="17">
        <f t="shared" si="11"/>
        <v>0</v>
      </c>
      <c r="P31" s="2">
        <v>0</v>
      </c>
      <c r="Q31" s="27">
        <v>12.5</v>
      </c>
      <c r="R31" s="17">
        <f t="shared" si="9"/>
        <v>0</v>
      </c>
    </row>
    <row r="32" spans="2:21" x14ac:dyDescent="0.35">
      <c r="B32" s="2" t="s">
        <v>47</v>
      </c>
      <c r="C32" s="2" t="s">
        <v>38</v>
      </c>
      <c r="D32" s="2">
        <v>16</v>
      </c>
      <c r="E32" s="27">
        <v>12.5</v>
      </c>
      <c r="F32" s="17">
        <f t="shared" si="7"/>
        <v>200</v>
      </c>
      <c r="H32" s="2">
        <v>16</v>
      </c>
      <c r="I32" s="27">
        <v>12.5</v>
      </c>
      <c r="J32" s="17">
        <f t="shared" si="10"/>
        <v>200</v>
      </c>
      <c r="L32" s="2">
        <v>16</v>
      </c>
      <c r="M32" s="27">
        <v>12.5</v>
      </c>
      <c r="N32" s="17">
        <f t="shared" si="11"/>
        <v>200</v>
      </c>
      <c r="P32" s="2">
        <v>16</v>
      </c>
      <c r="Q32" s="27">
        <v>12.5</v>
      </c>
      <c r="R32" s="17">
        <f t="shared" si="9"/>
        <v>200</v>
      </c>
    </row>
    <row r="33" spans="2:18" x14ac:dyDescent="0.35">
      <c r="B33" s="2" t="s">
        <v>48</v>
      </c>
      <c r="C33" s="2" t="s">
        <v>38</v>
      </c>
      <c r="D33" s="2">
        <v>20</v>
      </c>
      <c r="E33" s="27">
        <v>12.5</v>
      </c>
      <c r="F33" s="17">
        <f t="shared" si="7"/>
        <v>250</v>
      </c>
      <c r="H33" s="2">
        <v>0</v>
      </c>
      <c r="I33" s="27">
        <v>12.5</v>
      </c>
      <c r="J33" s="17">
        <f t="shared" si="10"/>
        <v>0</v>
      </c>
      <c r="L33" s="2">
        <v>0</v>
      </c>
      <c r="M33" s="27">
        <v>12.5</v>
      </c>
      <c r="N33" s="17">
        <f t="shared" si="11"/>
        <v>0</v>
      </c>
      <c r="P33" s="2">
        <v>0</v>
      </c>
      <c r="Q33" s="27">
        <v>12.5</v>
      </c>
      <c r="R33" s="17">
        <f t="shared" si="9"/>
        <v>0</v>
      </c>
    </row>
    <row r="34" spans="2:18" x14ac:dyDescent="0.35">
      <c r="B34" s="2" t="s">
        <v>49</v>
      </c>
      <c r="C34" s="2" t="s">
        <v>38</v>
      </c>
      <c r="D34" s="2">
        <v>0</v>
      </c>
      <c r="E34" s="27">
        <v>12.5</v>
      </c>
      <c r="F34" s="17">
        <f t="shared" si="7"/>
        <v>0</v>
      </c>
      <c r="H34" s="2">
        <v>2</v>
      </c>
      <c r="I34" s="27">
        <v>12.5</v>
      </c>
      <c r="J34" s="17">
        <f t="shared" si="10"/>
        <v>25</v>
      </c>
      <c r="L34" s="2">
        <v>2</v>
      </c>
      <c r="M34" s="27">
        <v>12.5</v>
      </c>
      <c r="N34" s="17">
        <f t="shared" si="11"/>
        <v>25</v>
      </c>
      <c r="P34" s="2">
        <v>2</v>
      </c>
      <c r="Q34" s="27">
        <v>12.5</v>
      </c>
      <c r="R34" s="17">
        <f t="shared" si="9"/>
        <v>25</v>
      </c>
    </row>
    <row r="35" spans="2:18" x14ac:dyDescent="0.35">
      <c r="B35" s="2" t="s">
        <v>50</v>
      </c>
      <c r="C35" s="2" t="s">
        <v>38</v>
      </c>
      <c r="D35" s="2">
        <v>0</v>
      </c>
      <c r="E35" s="27">
        <v>12.5</v>
      </c>
      <c r="F35" s="17">
        <f t="shared" si="7"/>
        <v>0</v>
      </c>
      <c r="H35" s="2">
        <v>4</v>
      </c>
      <c r="I35" s="27">
        <v>12.5</v>
      </c>
      <c r="J35" s="17">
        <f t="shared" si="10"/>
        <v>50</v>
      </c>
      <c r="L35" s="2">
        <v>4</v>
      </c>
      <c r="M35" s="27">
        <v>12.5</v>
      </c>
      <c r="N35" s="17">
        <f t="shared" si="11"/>
        <v>50</v>
      </c>
      <c r="P35" s="2">
        <v>4</v>
      </c>
      <c r="Q35" s="27">
        <v>12.5</v>
      </c>
      <c r="R35" s="17">
        <f t="shared" si="9"/>
        <v>50</v>
      </c>
    </row>
    <row r="36" spans="2:18" x14ac:dyDescent="0.35">
      <c r="B36" s="2" t="s">
        <v>51</v>
      </c>
      <c r="C36" s="2" t="s">
        <v>52</v>
      </c>
      <c r="D36" s="11">
        <v>0</v>
      </c>
      <c r="E36" s="27">
        <v>1</v>
      </c>
      <c r="F36" s="17">
        <f t="shared" si="7"/>
        <v>0</v>
      </c>
      <c r="H36" s="11">
        <v>1000</v>
      </c>
      <c r="I36" s="2">
        <v>1</v>
      </c>
      <c r="J36" s="17">
        <f t="shared" si="10"/>
        <v>1000</v>
      </c>
      <c r="L36" s="11">
        <v>1000</v>
      </c>
      <c r="M36" s="2">
        <v>1</v>
      </c>
      <c r="N36" s="17">
        <f t="shared" si="11"/>
        <v>1000</v>
      </c>
      <c r="P36" s="11">
        <v>1000</v>
      </c>
      <c r="Q36" s="2">
        <v>1</v>
      </c>
      <c r="R36" s="17">
        <f t="shared" si="9"/>
        <v>1000</v>
      </c>
    </row>
    <row r="37" spans="2:18" x14ac:dyDescent="0.35">
      <c r="B37" s="2" t="s">
        <v>53</v>
      </c>
      <c r="C37" s="2" t="s">
        <v>38</v>
      </c>
      <c r="D37" s="2">
        <v>0</v>
      </c>
      <c r="E37" s="27">
        <v>12.5</v>
      </c>
      <c r="F37" s="17">
        <f t="shared" si="7"/>
        <v>0</v>
      </c>
      <c r="H37" s="2">
        <v>0</v>
      </c>
      <c r="I37" s="27">
        <v>12.5</v>
      </c>
      <c r="J37" s="17">
        <f t="shared" si="10"/>
        <v>0</v>
      </c>
      <c r="L37" s="11">
        <v>10</v>
      </c>
      <c r="M37" s="27">
        <v>12.5</v>
      </c>
      <c r="N37" s="17">
        <f t="shared" si="11"/>
        <v>125</v>
      </c>
      <c r="P37" s="11">
        <v>15</v>
      </c>
      <c r="Q37" s="27">
        <v>12.5</v>
      </c>
      <c r="R37" s="17">
        <f t="shared" si="9"/>
        <v>187.5</v>
      </c>
    </row>
    <row r="38" spans="2:18" x14ac:dyDescent="0.35">
      <c r="B38" s="2" t="s">
        <v>54</v>
      </c>
      <c r="E38" s="27"/>
      <c r="F38" s="17">
        <f t="shared" si="7"/>
        <v>0</v>
      </c>
      <c r="J38" s="17">
        <f t="shared" si="10"/>
        <v>0</v>
      </c>
      <c r="N38" s="17">
        <f t="shared" si="11"/>
        <v>0</v>
      </c>
      <c r="R38" s="17">
        <f t="shared" si="9"/>
        <v>0</v>
      </c>
    </row>
    <row r="39" spans="2:18" x14ac:dyDescent="0.35">
      <c r="B39" s="2" t="s">
        <v>55</v>
      </c>
      <c r="C39" s="2" t="s">
        <v>56</v>
      </c>
      <c r="D39" s="21">
        <v>12</v>
      </c>
      <c r="E39" s="29">
        <v>0.06</v>
      </c>
      <c r="F39" s="17">
        <f>SUM(F11:F38)*E39*D39/12</f>
        <v>272.11128000000002</v>
      </c>
      <c r="H39" s="21">
        <v>12</v>
      </c>
      <c r="I39" s="26">
        <v>0.06</v>
      </c>
      <c r="J39" s="17">
        <f>(SUM(J11:J35)-J20-J21+F44)*I39*H39/12</f>
        <v>432.13795679999998</v>
      </c>
      <c r="L39" s="21">
        <v>12</v>
      </c>
      <c r="M39" s="26">
        <v>0.06</v>
      </c>
      <c r="N39" s="17">
        <f>(SUM(N11:N35)-N20-N21+N37)*M39*L39/12</f>
        <v>82.14</v>
      </c>
      <c r="P39" s="2">
        <v>12</v>
      </c>
      <c r="Q39" s="26">
        <v>0.06</v>
      </c>
      <c r="R39" s="17">
        <f>(SUM(R11:R35)-R20-R21+R37)*Q39*P39/12</f>
        <v>85.89</v>
      </c>
    </row>
    <row r="40" spans="2:18" ht="15" customHeight="1" x14ac:dyDescent="0.35">
      <c r="B40" s="30"/>
      <c r="C40" s="30"/>
      <c r="D40" s="31"/>
      <c r="E40" s="30"/>
      <c r="F40" s="32"/>
      <c r="G40" s="30"/>
      <c r="H40" s="31"/>
      <c r="I40" s="30"/>
      <c r="J40" s="32"/>
      <c r="K40" s="30"/>
      <c r="L40" s="31"/>
      <c r="M40" s="30"/>
      <c r="N40" s="32"/>
      <c r="O40" s="30"/>
      <c r="P40" s="30"/>
      <c r="Q40" s="30"/>
      <c r="R40" s="32"/>
    </row>
    <row r="41" spans="2:18" x14ac:dyDescent="0.35">
      <c r="B41" s="2" t="s">
        <v>57</v>
      </c>
      <c r="C41" s="2" t="s">
        <v>58</v>
      </c>
      <c r="D41" s="2">
        <v>1</v>
      </c>
      <c r="E41" s="27">
        <v>151</v>
      </c>
      <c r="F41" s="17">
        <f t="shared" ref="F41:F43" si="12">D41*E41</f>
        <v>151</v>
      </c>
      <c r="H41" s="2">
        <v>1</v>
      </c>
      <c r="I41" s="2">
        <f>$E41</f>
        <v>151</v>
      </c>
      <c r="J41" s="17">
        <f t="shared" ref="J41:J43" si="13">H41*I41</f>
        <v>151</v>
      </c>
      <c r="L41" s="2">
        <v>1</v>
      </c>
      <c r="M41" s="2">
        <f>$E41</f>
        <v>151</v>
      </c>
      <c r="N41" s="17">
        <f t="shared" ref="N41:N43" si="14">L41*M41</f>
        <v>151</v>
      </c>
      <c r="P41" s="2">
        <v>1</v>
      </c>
      <c r="Q41" s="2">
        <f>$E41</f>
        <v>151</v>
      </c>
      <c r="R41" s="17">
        <f t="shared" ref="R41:R43" si="15">P41*Q41</f>
        <v>151</v>
      </c>
    </row>
    <row r="42" spans="2:18" x14ac:dyDescent="0.35">
      <c r="B42" s="2" t="s">
        <v>59</v>
      </c>
      <c r="C42" s="2" t="s">
        <v>58</v>
      </c>
      <c r="D42" s="2">
        <v>1</v>
      </c>
      <c r="E42" s="2">
        <v>500</v>
      </c>
      <c r="F42" s="17">
        <f t="shared" si="12"/>
        <v>500</v>
      </c>
      <c r="H42" s="2">
        <v>1</v>
      </c>
      <c r="I42" s="2">
        <v>500</v>
      </c>
      <c r="J42" s="17">
        <f t="shared" si="13"/>
        <v>500</v>
      </c>
      <c r="L42" s="2">
        <v>1</v>
      </c>
      <c r="M42" s="2">
        <v>500</v>
      </c>
      <c r="N42" s="17">
        <f t="shared" si="14"/>
        <v>500</v>
      </c>
      <c r="P42" s="2">
        <v>1</v>
      </c>
      <c r="Q42" s="2">
        <v>500</v>
      </c>
      <c r="R42" s="17">
        <f t="shared" si="15"/>
        <v>500</v>
      </c>
    </row>
    <row r="43" spans="2:18" x14ac:dyDescent="0.35">
      <c r="B43" s="2" t="s">
        <v>60</v>
      </c>
      <c r="C43" s="2" t="s">
        <v>58</v>
      </c>
      <c r="D43" s="2">
        <v>1</v>
      </c>
      <c r="E43" s="2">
        <v>500</v>
      </c>
      <c r="F43" s="22">
        <f t="shared" si="12"/>
        <v>500</v>
      </c>
      <c r="H43" s="2">
        <v>1</v>
      </c>
      <c r="I43" s="2">
        <v>500</v>
      </c>
      <c r="J43" s="22">
        <f t="shared" si="13"/>
        <v>500</v>
      </c>
      <c r="L43" s="2">
        <v>1</v>
      </c>
      <c r="M43" s="2">
        <v>500</v>
      </c>
      <c r="N43" s="22">
        <f t="shared" si="14"/>
        <v>500</v>
      </c>
      <c r="P43" s="2">
        <v>1</v>
      </c>
      <c r="Q43" s="2">
        <v>500</v>
      </c>
      <c r="R43" s="22">
        <f t="shared" si="15"/>
        <v>500</v>
      </c>
    </row>
    <row r="44" spans="2:18" ht="16.2" thickBot="1" x14ac:dyDescent="0.4">
      <c r="B44" s="13" t="s">
        <v>61</v>
      </c>
      <c r="C44" s="13"/>
      <c r="D44" s="13"/>
      <c r="E44" s="13"/>
      <c r="F44" s="14">
        <f>SUM(F11:F43)</f>
        <v>5958.2992800000002</v>
      </c>
      <c r="G44" s="13"/>
      <c r="H44" s="13"/>
      <c r="I44" s="13"/>
      <c r="J44" s="14">
        <f>SUM(J11:J43)</f>
        <v>4063.9050022545453</v>
      </c>
      <c r="K44" s="13"/>
      <c r="L44" s="13"/>
      <c r="M44" s="13"/>
      <c r="N44" s="14">
        <f>SUM(N11:N43)</f>
        <v>3807.4070454545454</v>
      </c>
      <c r="O44" s="13"/>
      <c r="P44" s="13"/>
      <c r="Q44" s="13"/>
      <c r="R44" s="14">
        <f>SUM(R11:R43)</f>
        <v>3842.1570454545454</v>
      </c>
    </row>
    <row r="45" spans="2:18" ht="6.75" customHeight="1" x14ac:dyDescent="0.35">
      <c r="F45" s="17"/>
    </row>
    <row r="46" spans="2:18" ht="16.2" thickBot="1" x14ac:dyDescent="0.4">
      <c r="B46" s="23" t="s">
        <v>62</v>
      </c>
      <c r="C46" s="24"/>
      <c r="D46" s="24"/>
      <c r="E46" s="24"/>
      <c r="F46" s="25">
        <f>F6-F44</f>
        <v>-5958.2992800000002</v>
      </c>
      <c r="G46" s="24"/>
      <c r="H46" s="24"/>
      <c r="I46" s="24"/>
      <c r="J46" s="25">
        <f>J6-J44</f>
        <v>13936.094997745455</v>
      </c>
      <c r="K46" s="24"/>
      <c r="L46" s="24"/>
      <c r="M46" s="24"/>
      <c r="N46" s="25">
        <f>N6-N44</f>
        <v>9692.5929545454546</v>
      </c>
      <c r="O46" s="24"/>
      <c r="P46" s="24"/>
      <c r="Q46" s="24"/>
      <c r="R46" s="25">
        <f>R6-R44</f>
        <v>5157.8429545454546</v>
      </c>
    </row>
    <row r="47" spans="2:18" ht="5.25" customHeight="1" thickTop="1" x14ac:dyDescent="0.35"/>
    <row r="49" spans="2:5" x14ac:dyDescent="0.35">
      <c r="B49" s="2" t="s">
        <v>63</v>
      </c>
    </row>
    <row r="50" spans="2:5" x14ac:dyDescent="0.35">
      <c r="B50" s="2" t="s">
        <v>64</v>
      </c>
      <c r="E50" s="17">
        <f>(F46+J46/(1+C51)+N46/((1+C51)^2)+R46/((1+C51)^3))</f>
        <v>20145.957779376553</v>
      </c>
    </row>
    <row r="51" spans="2:5" x14ac:dyDescent="0.35">
      <c r="B51" s="2" t="s">
        <v>65</v>
      </c>
      <c r="C51" s="26">
        <v>0.06</v>
      </c>
    </row>
    <row r="52" spans="2:5" x14ac:dyDescent="0.35">
      <c r="C52" s="26"/>
    </row>
    <row r="53" spans="2:5" x14ac:dyDescent="0.35">
      <c r="B53" s="2" t="s">
        <v>66</v>
      </c>
      <c r="C53" s="26"/>
    </row>
    <row r="54" spans="2:5" x14ac:dyDescent="0.35">
      <c r="B54" s="2" t="s">
        <v>64</v>
      </c>
      <c r="E54" s="17">
        <f>E50/4</f>
        <v>5036.4894448441382</v>
      </c>
    </row>
    <row r="55" spans="2:5" x14ac:dyDescent="0.35">
      <c r="E55" s="17"/>
    </row>
    <row r="56" spans="2:5" x14ac:dyDescent="0.35">
      <c r="B56" s="2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2020-07-30T17:48:44Z</dcterms:created>
  <dcterms:modified xsi:type="dcterms:W3CDTF">2021-03-31T20:06:51Z</dcterms:modified>
</cp:coreProperties>
</file>