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73FF7B82-739C-4CAC-85EF-BB1723B4EE71}" xr6:coauthVersionLast="46" xr6:coauthVersionMax="46" xr10:uidLastSave="{00000000-0000-0000-0000-000000000000}"/>
  <bookViews>
    <workbookView xWindow="1152" yWindow="1152" windowWidth="9864" windowHeight="11244" xr2:uid="{2F370B0D-DB56-4A0B-B046-C65D887605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M5" i="1"/>
  <c r="I5" i="1"/>
  <c r="J5" i="1" s="1"/>
  <c r="J6" i="1" s="1"/>
  <c r="H41" i="1" s="1"/>
  <c r="R71" i="1"/>
  <c r="N71" i="1"/>
  <c r="J71" i="1"/>
  <c r="F71" i="1"/>
  <c r="Q70" i="1"/>
  <c r="R70" i="1" s="1"/>
  <c r="M70" i="1"/>
  <c r="N70" i="1" s="1"/>
  <c r="I70" i="1"/>
  <c r="J70" i="1" s="1"/>
  <c r="F70" i="1"/>
  <c r="Q69" i="1"/>
  <c r="M69" i="1"/>
  <c r="I69" i="1"/>
  <c r="R68" i="1"/>
  <c r="N68" i="1"/>
  <c r="J68" i="1"/>
  <c r="F68" i="1"/>
  <c r="R67" i="1"/>
  <c r="N67" i="1"/>
  <c r="J67" i="1"/>
  <c r="F67" i="1"/>
  <c r="R66" i="1"/>
  <c r="N66" i="1"/>
  <c r="J66" i="1"/>
  <c r="F66" i="1"/>
  <c r="R65" i="1"/>
  <c r="N65" i="1"/>
  <c r="J65" i="1"/>
  <c r="F65" i="1"/>
  <c r="R64" i="1"/>
  <c r="N64" i="1"/>
  <c r="J64" i="1"/>
  <c r="F64" i="1"/>
  <c r="R63" i="1"/>
  <c r="N63" i="1"/>
  <c r="J63" i="1"/>
  <c r="F63" i="1"/>
  <c r="R62" i="1"/>
  <c r="N62" i="1"/>
  <c r="J62" i="1"/>
  <c r="F62" i="1"/>
  <c r="R61" i="1"/>
  <c r="N61" i="1"/>
  <c r="J61" i="1"/>
  <c r="F61" i="1"/>
  <c r="R60" i="1"/>
  <c r="N60" i="1"/>
  <c r="J60" i="1"/>
  <c r="F60" i="1"/>
  <c r="R59" i="1"/>
  <c r="N59" i="1"/>
  <c r="J59" i="1"/>
  <c r="F59" i="1"/>
  <c r="R58" i="1"/>
  <c r="N58" i="1"/>
  <c r="J58" i="1"/>
  <c r="F58" i="1"/>
  <c r="R57" i="1"/>
  <c r="N57" i="1"/>
  <c r="J57" i="1"/>
  <c r="F57" i="1"/>
  <c r="R56" i="1"/>
  <c r="N56" i="1"/>
  <c r="J56" i="1"/>
  <c r="F56" i="1"/>
  <c r="R54" i="1"/>
  <c r="N54" i="1"/>
  <c r="J54" i="1"/>
  <c r="F54" i="1"/>
  <c r="Q53" i="1"/>
  <c r="R53" i="1" s="1"/>
  <c r="M53" i="1"/>
  <c r="N53" i="1" s="1"/>
  <c r="I53" i="1"/>
  <c r="J53" i="1" s="1"/>
  <c r="F53" i="1"/>
  <c r="Q52" i="1"/>
  <c r="R52" i="1" s="1"/>
  <c r="M52" i="1"/>
  <c r="N52" i="1" s="1"/>
  <c r="I52" i="1"/>
  <c r="H52" i="1"/>
  <c r="D52" i="1"/>
  <c r="F52" i="1" s="1"/>
  <c r="Q51" i="1"/>
  <c r="R51" i="1" s="1"/>
  <c r="M51" i="1"/>
  <c r="N51" i="1" s="1"/>
  <c r="I51" i="1"/>
  <c r="J51" i="1" s="1"/>
  <c r="F51" i="1"/>
  <c r="R49" i="1"/>
  <c r="N49" i="1"/>
  <c r="J49" i="1"/>
  <c r="F49" i="1"/>
  <c r="Q48" i="1"/>
  <c r="M48" i="1"/>
  <c r="I48" i="1"/>
  <c r="Q47" i="1"/>
  <c r="M47" i="1"/>
  <c r="L47" i="1"/>
  <c r="I47" i="1"/>
  <c r="H47" i="1"/>
  <c r="H48" i="1" s="1"/>
  <c r="D47" i="1"/>
  <c r="D48" i="1" s="1"/>
  <c r="F48" i="1" s="1"/>
  <c r="Q45" i="1"/>
  <c r="R45" i="1" s="1"/>
  <c r="M45" i="1"/>
  <c r="N45" i="1" s="1"/>
  <c r="I45" i="1"/>
  <c r="J45" i="1" s="1"/>
  <c r="F45" i="1"/>
  <c r="Q44" i="1"/>
  <c r="R44" i="1" s="1"/>
  <c r="M44" i="1"/>
  <c r="N44" i="1" s="1"/>
  <c r="I44" i="1"/>
  <c r="J44" i="1" s="1"/>
  <c r="F44" i="1"/>
  <c r="R43" i="1"/>
  <c r="N43" i="1"/>
  <c r="J43" i="1"/>
  <c r="F43" i="1"/>
  <c r="Q42" i="1"/>
  <c r="R42" i="1" s="1"/>
  <c r="M42" i="1"/>
  <c r="N42" i="1" s="1"/>
  <c r="I42" i="1"/>
  <c r="J42" i="1" s="1"/>
  <c r="F42" i="1"/>
  <c r="Q41" i="1"/>
  <c r="M41" i="1"/>
  <c r="I41" i="1"/>
  <c r="Q40" i="1"/>
  <c r="R40" i="1" s="1"/>
  <c r="M40" i="1"/>
  <c r="N40" i="1" s="1"/>
  <c r="I40" i="1"/>
  <c r="J40" i="1" s="1"/>
  <c r="F40" i="1"/>
  <c r="Q39" i="1"/>
  <c r="R39" i="1" s="1"/>
  <c r="M39" i="1"/>
  <c r="N39" i="1" s="1"/>
  <c r="I39" i="1"/>
  <c r="J39" i="1" s="1"/>
  <c r="F39" i="1"/>
  <c r="Q38" i="1"/>
  <c r="R38" i="1" s="1"/>
  <c r="M38" i="1"/>
  <c r="N38" i="1" s="1"/>
  <c r="I38" i="1"/>
  <c r="J38" i="1" s="1"/>
  <c r="F38" i="1"/>
  <c r="Q37" i="1"/>
  <c r="R37" i="1" s="1"/>
  <c r="M37" i="1"/>
  <c r="N37" i="1" s="1"/>
  <c r="I37" i="1"/>
  <c r="J37" i="1" s="1"/>
  <c r="F37" i="1"/>
  <c r="Q35" i="1"/>
  <c r="R35" i="1" s="1"/>
  <c r="M35" i="1"/>
  <c r="N35" i="1" s="1"/>
  <c r="I35" i="1"/>
  <c r="J35" i="1" s="1"/>
  <c r="F35" i="1"/>
  <c r="Q34" i="1"/>
  <c r="R34" i="1" s="1"/>
  <c r="M34" i="1"/>
  <c r="N34" i="1" s="1"/>
  <c r="I34" i="1"/>
  <c r="J34" i="1" s="1"/>
  <c r="F34" i="1"/>
  <c r="Q33" i="1"/>
  <c r="R33" i="1" s="1"/>
  <c r="M33" i="1"/>
  <c r="N33" i="1" s="1"/>
  <c r="I33" i="1"/>
  <c r="J33" i="1" s="1"/>
  <c r="F33" i="1"/>
  <c r="Q32" i="1"/>
  <c r="R32" i="1" s="1"/>
  <c r="M32" i="1"/>
  <c r="N32" i="1" s="1"/>
  <c r="I32" i="1"/>
  <c r="J32" i="1" s="1"/>
  <c r="F32" i="1"/>
  <c r="Q31" i="1"/>
  <c r="R31" i="1" s="1"/>
  <c r="M31" i="1"/>
  <c r="N31" i="1" s="1"/>
  <c r="I31" i="1"/>
  <c r="J31" i="1" s="1"/>
  <c r="F31" i="1"/>
  <c r="Q29" i="1"/>
  <c r="R29" i="1" s="1"/>
  <c r="M29" i="1"/>
  <c r="N29" i="1" s="1"/>
  <c r="I29" i="1"/>
  <c r="J29" i="1" s="1"/>
  <c r="F29" i="1"/>
  <c r="Q28" i="1"/>
  <c r="R28" i="1" s="1"/>
  <c r="M28" i="1"/>
  <c r="N28" i="1" s="1"/>
  <c r="I28" i="1"/>
  <c r="J28" i="1" s="1"/>
  <c r="F28" i="1"/>
  <c r="Q27" i="1"/>
  <c r="R27" i="1" s="1"/>
  <c r="M27" i="1"/>
  <c r="N27" i="1" s="1"/>
  <c r="I27" i="1"/>
  <c r="J27" i="1" s="1"/>
  <c r="F27" i="1"/>
  <c r="Q26" i="1"/>
  <c r="R26" i="1" s="1"/>
  <c r="M26" i="1"/>
  <c r="N26" i="1" s="1"/>
  <c r="I26" i="1"/>
  <c r="J26" i="1" s="1"/>
  <c r="F26" i="1"/>
  <c r="Q25" i="1"/>
  <c r="R25" i="1" s="1"/>
  <c r="M25" i="1"/>
  <c r="N25" i="1" s="1"/>
  <c r="I25" i="1"/>
  <c r="J25" i="1" s="1"/>
  <c r="F25" i="1"/>
  <c r="Q24" i="1"/>
  <c r="R24" i="1" s="1"/>
  <c r="M24" i="1"/>
  <c r="N24" i="1" s="1"/>
  <c r="I24" i="1"/>
  <c r="J24" i="1" s="1"/>
  <c r="F24" i="1"/>
  <c r="Q22" i="1"/>
  <c r="R22" i="1" s="1"/>
  <c r="M22" i="1"/>
  <c r="N22" i="1" s="1"/>
  <c r="I22" i="1"/>
  <c r="J22" i="1" s="1"/>
  <c r="F22" i="1"/>
  <c r="Q21" i="1"/>
  <c r="R21" i="1" s="1"/>
  <c r="M21" i="1"/>
  <c r="N21" i="1" s="1"/>
  <c r="I21" i="1"/>
  <c r="J21" i="1" s="1"/>
  <c r="F21" i="1"/>
  <c r="Q20" i="1"/>
  <c r="R20" i="1" s="1"/>
  <c r="M20" i="1"/>
  <c r="N20" i="1" s="1"/>
  <c r="I20" i="1"/>
  <c r="J20" i="1" s="1"/>
  <c r="F20" i="1"/>
  <c r="Q19" i="1"/>
  <c r="R19" i="1" s="1"/>
  <c r="M19" i="1"/>
  <c r="N19" i="1" s="1"/>
  <c r="I19" i="1"/>
  <c r="J19" i="1" s="1"/>
  <c r="F19" i="1"/>
  <c r="Q17" i="1"/>
  <c r="R17" i="1" s="1"/>
  <c r="M17" i="1"/>
  <c r="N17" i="1" s="1"/>
  <c r="I17" i="1"/>
  <c r="J17" i="1" s="1"/>
  <c r="F17" i="1"/>
  <c r="Q16" i="1"/>
  <c r="R16" i="1" s="1"/>
  <c r="M16" i="1"/>
  <c r="N16" i="1" s="1"/>
  <c r="I16" i="1"/>
  <c r="J16" i="1" s="1"/>
  <c r="F16" i="1"/>
  <c r="Q14" i="1"/>
  <c r="R14" i="1" s="1"/>
  <c r="M14" i="1"/>
  <c r="N14" i="1" s="1"/>
  <c r="I14" i="1"/>
  <c r="J14" i="1" s="1"/>
  <c r="Q13" i="1"/>
  <c r="P13" i="1"/>
  <c r="R13" i="1" s="1"/>
  <c r="M13" i="1"/>
  <c r="L13" i="1"/>
  <c r="I13" i="1"/>
  <c r="H13" i="1"/>
  <c r="D13" i="1"/>
  <c r="F13" i="1" s="1"/>
  <c r="Q12" i="1"/>
  <c r="R12" i="1" s="1"/>
  <c r="M12" i="1"/>
  <c r="N12" i="1" s="1"/>
  <c r="I12" i="1"/>
  <c r="J12" i="1" s="1"/>
  <c r="F12" i="1"/>
  <c r="Q11" i="1"/>
  <c r="R11" i="1" s="1"/>
  <c r="M11" i="1"/>
  <c r="N11" i="1" s="1"/>
  <c r="I11" i="1"/>
  <c r="J11" i="1" s="1"/>
  <c r="F11" i="1"/>
  <c r="Q10" i="1"/>
  <c r="R10" i="1" s="1"/>
  <c r="M10" i="1"/>
  <c r="N10" i="1" s="1"/>
  <c r="I10" i="1"/>
  <c r="J10" i="1" s="1"/>
  <c r="F10" i="1"/>
  <c r="P5" i="1"/>
  <c r="N5" i="1"/>
  <c r="N6" i="1" s="1"/>
  <c r="F5" i="1"/>
  <c r="F6" i="1" s="1"/>
  <c r="J41" i="1" l="1"/>
  <c r="R5" i="1"/>
  <c r="R6" i="1" s="1"/>
  <c r="P41" i="1" s="1"/>
  <c r="R41" i="1" s="1"/>
  <c r="N47" i="1"/>
  <c r="J52" i="1"/>
  <c r="J13" i="1"/>
  <c r="L48" i="1"/>
  <c r="N48" i="1" s="1"/>
  <c r="N13" i="1"/>
  <c r="J48" i="1"/>
  <c r="L41" i="1"/>
  <c r="N41" i="1" s="1"/>
  <c r="P47" i="1"/>
  <c r="F47" i="1"/>
  <c r="F69" i="1"/>
  <c r="D41" i="1"/>
  <c r="F41" i="1" s="1"/>
  <c r="J47" i="1"/>
  <c r="N69" i="1" l="1"/>
  <c r="N72" i="1" s="1"/>
  <c r="N74" i="1" s="1"/>
  <c r="F72" i="1"/>
  <c r="F74" i="1" s="1"/>
  <c r="J69" i="1"/>
  <c r="J72" i="1" s="1"/>
  <c r="J74" i="1" s="1"/>
  <c r="P48" i="1"/>
  <c r="R48" i="1" s="1"/>
  <c r="R47" i="1"/>
  <c r="R69" i="1" l="1"/>
  <c r="R72" i="1" s="1"/>
  <c r="R74" i="1" s="1"/>
  <c r="E80" i="1" s="1"/>
  <c r="E86" i="1" s="1"/>
  <c r="E79" i="1" l="1"/>
  <c r="E85" i="1" s="1"/>
  <c r="E78" i="1"/>
  <c r="E84" i="1" s="1"/>
</calcChain>
</file>

<file path=xl/sharedStrings.xml><?xml version="1.0" encoding="utf-8"?>
<sst xmlns="http://schemas.openxmlformats.org/spreadsheetml/2006/main" count="167" uniqueCount="105">
  <si>
    <t>2020 Enterprise Budget</t>
  </si>
  <si>
    <t>Blueberries, Open Field Costs and Returns for Missouri</t>
  </si>
  <si>
    <t>Year 1-Site Preparation</t>
  </si>
  <si>
    <t>Year 2-Planting Year</t>
  </si>
  <si>
    <t>Year 3-Year After Planting</t>
  </si>
  <si>
    <t>Years 4-15: Full Production Year</t>
  </si>
  <si>
    <t>Revenues, $/Acre</t>
  </si>
  <si>
    <t>Yield Units</t>
  </si>
  <si>
    <t>Yield</t>
  </si>
  <si>
    <t>Sales Price 
Dollars Per Unit</t>
  </si>
  <si>
    <t>Gross Returns
Dollars Per Acre</t>
  </si>
  <si>
    <t>Yield Pounds/ Acre</t>
  </si>
  <si>
    <t xml:space="preserve">  Fresh Berry Sales*</t>
  </si>
  <si>
    <t>pounds</t>
  </si>
  <si>
    <t>Total Revenue</t>
  </si>
  <si>
    <t>*Adjusted for 30% yield loss (15% fruit rot, 5% insects, 10% birds)</t>
  </si>
  <si>
    <t>Variable Costs, $/Acre</t>
  </si>
  <si>
    <t>Input Units</t>
  </si>
  <si>
    <t>Input Quantity</t>
  </si>
  <si>
    <t>Input Price 
Dollars Per Unit</t>
  </si>
  <si>
    <t>Cost 
Dollars Per Acre</t>
  </si>
  <si>
    <t xml:space="preserve">  Plants</t>
  </si>
  <si>
    <t>plants</t>
  </si>
  <si>
    <t xml:space="preserve">  Grass seed</t>
  </si>
  <si>
    <t xml:space="preserve">  Soil test</t>
  </si>
  <si>
    <t>soil test</t>
  </si>
  <si>
    <t xml:space="preserve">  Peat Moss</t>
  </si>
  <si>
    <t>gallons</t>
  </si>
  <si>
    <t xml:space="preserve">  Wood Mulch</t>
  </si>
  <si>
    <t>cubic yards</t>
  </si>
  <si>
    <t xml:space="preserve">  Cover crop seed</t>
  </si>
  <si>
    <t xml:space="preserve">    Oats</t>
  </si>
  <si>
    <t>bushels</t>
  </si>
  <si>
    <t xml:space="preserve">    Annual ryegrass</t>
  </si>
  <si>
    <t xml:space="preserve">  Fertilizer </t>
  </si>
  <si>
    <t xml:space="preserve">    Nitrogen</t>
  </si>
  <si>
    <t xml:space="preserve">    Phosphate </t>
  </si>
  <si>
    <t xml:space="preserve">    Potash</t>
  </si>
  <si>
    <t xml:space="preserve">    Sulfur</t>
  </si>
  <si>
    <t xml:space="preserve">  Herbicide</t>
  </si>
  <si>
    <t xml:space="preserve">    Devironol W</t>
  </si>
  <si>
    <t xml:space="preserve">    Princep 90DF</t>
  </si>
  <si>
    <t xml:space="preserve">    Solicam 80DF</t>
  </si>
  <si>
    <t xml:space="preserve">    Poast</t>
  </si>
  <si>
    <t>ounces</t>
  </si>
  <si>
    <t xml:space="preserve">    Sinbar WDG</t>
  </si>
  <si>
    <t xml:space="preserve">    Surflan AS</t>
  </si>
  <si>
    <t xml:space="preserve">  Insecticides</t>
  </si>
  <si>
    <t xml:space="preserve">    Assail 30SG</t>
  </si>
  <si>
    <t xml:space="preserve">    Provado 1.6F</t>
  </si>
  <si>
    <t xml:space="preserve">    Imidan 70WSP</t>
  </si>
  <si>
    <t xml:space="preserve">    Intrepid 2F</t>
  </si>
  <si>
    <t xml:space="preserve">    Matathion 8F</t>
  </si>
  <si>
    <t xml:space="preserve">  Fungicides</t>
  </si>
  <si>
    <t xml:space="preserve">    Captan 80W</t>
  </si>
  <si>
    <t xml:space="preserve">    Indar 2F</t>
  </si>
  <si>
    <t xml:space="preserve">    Lime sulfur</t>
  </si>
  <si>
    <t xml:space="preserve">    Pristine 38WDG</t>
  </si>
  <si>
    <t xml:space="preserve">  Marketing</t>
  </si>
  <si>
    <t>% of sales</t>
  </si>
  <si>
    <t xml:space="preserve">  Drip tape</t>
  </si>
  <si>
    <t>feet</t>
  </si>
  <si>
    <t xml:space="preserve">  Irrigation</t>
  </si>
  <si>
    <t>months</t>
  </si>
  <si>
    <t xml:space="preserve">  Pollination</t>
  </si>
  <si>
    <t xml:space="preserve">  Plant analysis kit</t>
  </si>
  <si>
    <t>1 kit</t>
  </si>
  <si>
    <t xml:space="preserve">  Packaging</t>
  </si>
  <si>
    <t xml:space="preserve">    Plastic clamshells</t>
  </si>
  <si>
    <t>containers</t>
  </si>
  <si>
    <t xml:space="preserve">    Flats</t>
  </si>
  <si>
    <t xml:space="preserve">  Refrigeration</t>
  </si>
  <si>
    <t xml:space="preserve">  Labor</t>
  </si>
  <si>
    <t xml:space="preserve">    General labor</t>
  </si>
  <si>
    <t>hours</t>
  </si>
  <si>
    <t xml:space="preserve">    Harvest labor</t>
  </si>
  <si>
    <t xml:space="preserve">    Other labor</t>
  </si>
  <si>
    <t xml:space="preserve">  Transportation</t>
  </si>
  <si>
    <t xml:space="preserve">  Machinery fuel/repair/maintenance</t>
  </si>
  <si>
    <t xml:space="preserve">    Fertilizer spreader</t>
  </si>
  <si>
    <t>trips</t>
  </si>
  <si>
    <t xml:space="preserve">    Disk harrow</t>
  </si>
  <si>
    <t xml:space="preserve">    Chain harrow</t>
  </si>
  <si>
    <t xml:space="preserve">    Sub-soiler</t>
  </si>
  <si>
    <t xml:space="preserve">    Disk bed</t>
  </si>
  <si>
    <t xml:space="preserve">    Rotary tiller</t>
  </si>
  <si>
    <t xml:space="preserve">    Drill</t>
  </si>
  <si>
    <t xml:space="preserve">    Utility sprayer</t>
  </si>
  <si>
    <t xml:space="preserve">    Broadcast seeder</t>
  </si>
  <si>
    <t xml:space="preserve">    Bed shaper</t>
  </si>
  <si>
    <t xml:space="preserve">    Trailer</t>
  </si>
  <si>
    <t xml:space="preserve">    Front end loader</t>
  </si>
  <si>
    <t xml:space="preserve">    Rotary cutter</t>
  </si>
  <si>
    <t xml:space="preserve">  Interest on operating capital</t>
  </si>
  <si>
    <t xml:space="preserve">  Land</t>
  </si>
  <si>
    <t>acre</t>
  </si>
  <si>
    <t xml:space="preserve">  Irrigation system</t>
  </si>
  <si>
    <t xml:space="preserve">      Total Costs</t>
  </si>
  <si>
    <t>Returns over Total Costs, $/Acre</t>
  </si>
  <si>
    <t>Net Present Value of Net Returns</t>
  </si>
  <si>
    <t xml:space="preserve">  15 Year Patch (12 years bearing)</t>
  </si>
  <si>
    <t xml:space="preserve">  20 Year Patch (17 years bearing)</t>
  </si>
  <si>
    <t>Discount Rate</t>
  </si>
  <si>
    <t>Average Return Per Year, $/Acre</t>
  </si>
  <si>
    <t xml:space="preserve">  Breakeven 5 Year Patch (2 years bearing)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</si>
</sst>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"/>
    <numFmt numFmtId="166" formatCode="&quot;$&quot;#,##0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sz val="9"/>
      <color theme="1"/>
      <name val="Palatino Linotype"/>
      <family val="1"/>
    </font>
    <font>
      <sz val="10.5"/>
      <color theme="1"/>
      <name val="Palatino Linotype"/>
      <family val="1"/>
    </font>
    <font>
      <i/>
      <sz val="10.5"/>
      <color theme="1"/>
      <name val="Palatino Linotype"/>
      <family val="1"/>
    </font>
    <font>
      <sz val="10.5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2" fillId="2" borderId="2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/>
    </xf>
    <xf numFmtId="0" fontId="2" fillId="2" borderId="1" xfId="0" applyFont="1" applyFill="1" applyBorder="1"/>
    <xf numFmtId="0" fontId="4" fillId="2" borderId="3" xfId="0" applyFont="1" applyFill="1" applyBorder="1"/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/>
    <xf numFmtId="164" fontId="2" fillId="0" borderId="4" xfId="0" applyNumberFormat="1" applyFont="1" applyBorder="1"/>
    <xf numFmtId="165" fontId="2" fillId="0" borderId="0" xfId="0" applyNumberFormat="1" applyFont="1"/>
    <xf numFmtId="0" fontId="5" fillId="0" borderId="3" xfId="0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4" fillId="3" borderId="3" xfId="0" applyFont="1" applyFill="1" applyBorder="1"/>
    <xf numFmtId="0" fontId="2" fillId="3" borderId="3" xfId="0" applyFont="1" applyFill="1" applyBorder="1" applyAlignment="1">
      <alignment horizontal="center" wrapText="1"/>
    </xf>
    <xf numFmtId="164" fontId="2" fillId="0" borderId="0" xfId="0" applyNumberFormat="1" applyFont="1"/>
    <xf numFmtId="9" fontId="2" fillId="0" borderId="0" xfId="1" applyFont="1"/>
    <xf numFmtId="0" fontId="4" fillId="0" borderId="6" xfId="0" applyFont="1" applyBorder="1"/>
    <xf numFmtId="0" fontId="2" fillId="0" borderId="6" xfId="0" applyFont="1" applyBorder="1"/>
    <xf numFmtId="164" fontId="2" fillId="0" borderId="6" xfId="0" applyNumberFormat="1" applyFont="1" applyBorder="1"/>
    <xf numFmtId="0" fontId="2" fillId="0" borderId="0" xfId="0" applyFont="1" applyFill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164" fontId="7" fillId="0" borderId="0" xfId="0" applyNumberFormat="1" applyFont="1"/>
    <xf numFmtId="0" fontId="8" fillId="4" borderId="0" xfId="0" applyFont="1" applyFill="1"/>
    <xf numFmtId="0" fontId="7" fillId="4" borderId="0" xfId="0" applyFont="1" applyFill="1"/>
    <xf numFmtId="164" fontId="7" fillId="4" borderId="0" xfId="0" applyNumberFormat="1" applyFont="1" applyFill="1"/>
    <xf numFmtId="2" fontId="7" fillId="0" borderId="0" xfId="0" applyNumberFormat="1" applyFont="1" applyFill="1"/>
    <xf numFmtId="2" fontId="7" fillId="0" borderId="0" xfId="0" applyNumberFormat="1" applyFont="1"/>
    <xf numFmtId="0" fontId="9" fillId="0" borderId="0" xfId="0" applyFont="1"/>
    <xf numFmtId="166" fontId="7" fillId="0" borderId="0" xfId="0" applyNumberFormat="1" applyFont="1"/>
    <xf numFmtId="9" fontId="7" fillId="0" borderId="0" xfId="1" applyFont="1" applyFill="1"/>
    <xf numFmtId="9" fontId="7" fillId="0" borderId="0" xfId="1" applyFont="1"/>
    <xf numFmtId="167" fontId="7" fillId="0" borderId="0" xfId="0" applyNumberFormat="1" applyFont="1"/>
    <xf numFmtId="1" fontId="7" fillId="0" borderId="0" xfId="0" applyNumberFormat="1" applyFont="1"/>
    <xf numFmtId="165" fontId="7" fillId="0" borderId="0" xfId="0" applyNumberFormat="1" applyFont="1"/>
    <xf numFmtId="3" fontId="7" fillId="0" borderId="0" xfId="0" applyNumberFormat="1" applyFont="1"/>
    <xf numFmtId="164" fontId="7" fillId="0" borderId="5" xfId="0" applyNumberFormat="1" applyFont="1" applyBorder="1"/>
    <xf numFmtId="0" fontId="7" fillId="0" borderId="3" xfId="0" applyFont="1" applyBorder="1"/>
    <xf numFmtId="164" fontId="7" fillId="0" borderId="3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7BE38-8BA8-41D5-9353-5DC56B751220}">
  <dimension ref="A1:S86"/>
  <sheetViews>
    <sheetView tabSelected="1" workbookViewId="0">
      <selection activeCell="B1" sqref="B1"/>
    </sheetView>
  </sheetViews>
  <sheetFormatPr defaultColWidth="8.88671875" defaultRowHeight="15.6" x14ac:dyDescent="0.35"/>
  <cols>
    <col min="1" max="1" width="3.109375" style="1" customWidth="1"/>
    <col min="2" max="2" width="38.109375" style="1" customWidth="1"/>
    <col min="3" max="3" width="10.109375" style="1" bestFit="1" customWidth="1"/>
    <col min="4" max="4" width="9.33203125" style="1" customWidth="1"/>
    <col min="5" max="5" width="12.44140625" style="1" customWidth="1"/>
    <col min="6" max="6" width="10.88671875" style="1" customWidth="1"/>
    <col min="7" max="7" width="1.6640625" style="1" customWidth="1"/>
    <col min="8" max="9" width="9.33203125" style="1" customWidth="1"/>
    <col min="10" max="10" width="12" style="1" customWidth="1"/>
    <col min="11" max="11" width="1" style="1" customWidth="1"/>
    <col min="12" max="13" width="9.33203125" style="1" bestFit="1" customWidth="1"/>
    <col min="14" max="14" width="11.33203125" style="1" bestFit="1" customWidth="1"/>
    <col min="15" max="15" width="1.109375" style="1" customWidth="1"/>
    <col min="16" max="17" width="10.6640625" style="1" customWidth="1"/>
    <col min="18" max="18" width="11.33203125" style="1" bestFit="1" customWidth="1"/>
    <col min="19" max="19" width="9.109375" style="1"/>
  </cols>
  <sheetData>
    <row r="1" spans="2:18" ht="17.399999999999999" x14ac:dyDescent="0.4">
      <c r="B1" s="2" t="s">
        <v>0</v>
      </c>
    </row>
    <row r="2" spans="2:18" ht="17.399999999999999" x14ac:dyDescent="0.4">
      <c r="B2" s="2" t="s">
        <v>1</v>
      </c>
    </row>
    <row r="3" spans="2:18" ht="17.399999999999999" x14ac:dyDescent="0.4">
      <c r="B3" s="3"/>
      <c r="C3" s="3"/>
      <c r="D3" s="4" t="s">
        <v>2</v>
      </c>
      <c r="E3" s="5"/>
      <c r="F3" s="5"/>
      <c r="G3" s="6"/>
      <c r="H3" s="4" t="s">
        <v>3</v>
      </c>
      <c r="I3" s="5"/>
      <c r="J3" s="5"/>
      <c r="K3" s="6"/>
      <c r="L3" s="4" t="s">
        <v>4</v>
      </c>
      <c r="M3" s="5"/>
      <c r="N3" s="5"/>
      <c r="O3" s="6"/>
      <c r="P3" s="4" t="s">
        <v>5</v>
      </c>
      <c r="Q3" s="5"/>
      <c r="R3" s="5"/>
    </row>
    <row r="4" spans="2:18" ht="63" thickBot="1" x14ac:dyDescent="0.4"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9"/>
      <c r="H4" s="8" t="s">
        <v>11</v>
      </c>
      <c r="I4" s="8" t="s">
        <v>9</v>
      </c>
      <c r="J4" s="8" t="s">
        <v>10</v>
      </c>
      <c r="K4" s="9"/>
      <c r="L4" s="8" t="s">
        <v>8</v>
      </c>
      <c r="M4" s="8" t="s">
        <v>9</v>
      </c>
      <c r="N4" s="8" t="s">
        <v>10</v>
      </c>
      <c r="O4" s="9"/>
      <c r="P4" s="8" t="s">
        <v>8</v>
      </c>
      <c r="Q4" s="8" t="s">
        <v>9</v>
      </c>
      <c r="R4" s="8" t="s">
        <v>10</v>
      </c>
    </row>
    <row r="5" spans="2:18" x14ac:dyDescent="0.35">
      <c r="B5" s="1" t="s">
        <v>12</v>
      </c>
      <c r="C5" s="1" t="s">
        <v>13</v>
      </c>
      <c r="D5" s="1">
        <v>0</v>
      </c>
      <c r="E5" s="22">
        <v>3.59</v>
      </c>
      <c r="F5" s="10">
        <f>D5*E5</f>
        <v>0</v>
      </c>
      <c r="H5" s="1">
        <v>0</v>
      </c>
      <c r="I5" s="1">
        <f>$E5</f>
        <v>3.59</v>
      </c>
      <c r="J5" s="10">
        <f>H5*I5</f>
        <v>0</v>
      </c>
      <c r="L5" s="11">
        <v>0</v>
      </c>
      <c r="M5" s="1">
        <f>$E5</f>
        <v>3.59</v>
      </c>
      <c r="N5" s="10">
        <f>L5*M5</f>
        <v>0</v>
      </c>
      <c r="P5" s="11">
        <f>7.5*1210*(1-0.3)</f>
        <v>6352.5</v>
      </c>
      <c r="Q5" s="1">
        <f>$E5</f>
        <v>3.59</v>
      </c>
      <c r="R5" s="10">
        <f>P5*Q5</f>
        <v>22805.474999999999</v>
      </c>
    </row>
    <row r="6" spans="2:18" ht="16.2" thickBot="1" x14ac:dyDescent="0.4">
      <c r="B6" s="12" t="s">
        <v>14</v>
      </c>
      <c r="C6" s="13"/>
      <c r="D6" s="13"/>
      <c r="E6" s="13"/>
      <c r="F6" s="14">
        <f>F5</f>
        <v>0</v>
      </c>
      <c r="G6" s="13"/>
      <c r="H6" s="13"/>
      <c r="I6" s="13"/>
      <c r="J6" s="14">
        <f>J5</f>
        <v>0</v>
      </c>
      <c r="K6" s="13"/>
      <c r="L6" s="13"/>
      <c r="M6" s="13"/>
      <c r="N6" s="14">
        <f>N5</f>
        <v>0</v>
      </c>
      <c r="O6" s="13"/>
      <c r="P6" s="13"/>
      <c r="Q6" s="13"/>
      <c r="R6" s="14">
        <f>R5</f>
        <v>22805.474999999999</v>
      </c>
    </row>
    <row r="7" spans="2:18" ht="12.75" customHeight="1" x14ac:dyDescent="0.35">
      <c r="B7" s="23" t="s">
        <v>15</v>
      </c>
    </row>
    <row r="8" spans="2:18" x14ac:dyDescent="0.35">
      <c r="B8" s="6"/>
      <c r="C8" s="5"/>
      <c r="D8" s="4" t="s">
        <v>2</v>
      </c>
      <c r="E8" s="5"/>
      <c r="F8" s="5"/>
      <c r="G8" s="6"/>
      <c r="H8" s="4" t="s">
        <v>3</v>
      </c>
      <c r="I8" s="5"/>
      <c r="J8" s="5"/>
      <c r="K8" s="6"/>
      <c r="L8" s="4" t="s">
        <v>4</v>
      </c>
      <c r="M8" s="5"/>
      <c r="N8" s="5"/>
      <c r="O8" s="6"/>
      <c r="P8" s="4" t="s">
        <v>5</v>
      </c>
      <c r="Q8" s="5"/>
      <c r="R8" s="5"/>
    </row>
    <row r="9" spans="2:18" ht="63" thickBot="1" x14ac:dyDescent="0.4">
      <c r="B9" s="15" t="s">
        <v>16</v>
      </c>
      <c r="C9" s="16" t="s">
        <v>17</v>
      </c>
      <c r="D9" s="16" t="s">
        <v>18</v>
      </c>
      <c r="E9" s="16" t="s">
        <v>19</v>
      </c>
      <c r="F9" s="16" t="s">
        <v>20</v>
      </c>
      <c r="G9" s="9"/>
      <c r="H9" s="16" t="s">
        <v>18</v>
      </c>
      <c r="I9" s="16" t="s">
        <v>19</v>
      </c>
      <c r="J9" s="16" t="s">
        <v>20</v>
      </c>
      <c r="K9" s="9"/>
      <c r="L9" s="16" t="s">
        <v>18</v>
      </c>
      <c r="M9" s="16" t="s">
        <v>19</v>
      </c>
      <c r="N9" s="16" t="s">
        <v>20</v>
      </c>
      <c r="O9" s="9"/>
      <c r="P9" s="16" t="s">
        <v>18</v>
      </c>
      <c r="Q9" s="16" t="s">
        <v>19</v>
      </c>
      <c r="R9" s="16" t="s">
        <v>20</v>
      </c>
    </row>
    <row r="10" spans="2:18" x14ac:dyDescent="0.35">
      <c r="B10" s="24" t="s">
        <v>21</v>
      </c>
      <c r="C10" s="24" t="s">
        <v>22</v>
      </c>
      <c r="D10" s="24">
        <v>0</v>
      </c>
      <c r="E10" s="25">
        <v>6.2</v>
      </c>
      <c r="F10" s="26">
        <f t="shared" ref="F10:F11" si="0">D10*E10</f>
        <v>0</v>
      </c>
      <c r="G10" s="24"/>
      <c r="H10" s="24">
        <v>1210</v>
      </c>
      <c r="I10" s="24">
        <f>$E10</f>
        <v>6.2</v>
      </c>
      <c r="J10" s="26">
        <f t="shared" ref="J10:J19" si="1">H10*I10</f>
        <v>7502</v>
      </c>
      <c r="K10" s="24"/>
      <c r="L10" s="24">
        <v>36</v>
      </c>
      <c r="M10" s="24">
        <f>$E10</f>
        <v>6.2</v>
      </c>
      <c r="N10" s="26">
        <f t="shared" ref="N10:N14" si="2">L10*M10</f>
        <v>223.20000000000002</v>
      </c>
      <c r="O10" s="24"/>
      <c r="P10" s="24">
        <v>36</v>
      </c>
      <c r="Q10" s="24">
        <f>$E10</f>
        <v>6.2</v>
      </c>
      <c r="R10" s="26">
        <f t="shared" ref="R10:R14" si="3">P10*Q10</f>
        <v>223.20000000000002</v>
      </c>
    </row>
    <row r="11" spans="2:18" x14ac:dyDescent="0.35">
      <c r="B11" s="24" t="s">
        <v>23</v>
      </c>
      <c r="C11" s="24" t="s">
        <v>13</v>
      </c>
      <c r="D11" s="24">
        <v>0</v>
      </c>
      <c r="E11" s="25">
        <v>2.56</v>
      </c>
      <c r="F11" s="26">
        <f t="shared" si="0"/>
        <v>0</v>
      </c>
      <c r="G11" s="24"/>
      <c r="H11" s="24">
        <v>18.5</v>
      </c>
      <c r="I11" s="24">
        <f>$E11</f>
        <v>2.56</v>
      </c>
      <c r="J11" s="26">
        <f t="shared" si="1"/>
        <v>47.36</v>
      </c>
      <c r="K11" s="24"/>
      <c r="L11" s="24">
        <v>0</v>
      </c>
      <c r="M11" s="24">
        <f>$E11</f>
        <v>2.56</v>
      </c>
      <c r="N11" s="26">
        <f t="shared" si="2"/>
        <v>0</v>
      </c>
      <c r="O11" s="24"/>
      <c r="P11" s="24">
        <v>0</v>
      </c>
      <c r="Q11" s="24">
        <f>$E11</f>
        <v>2.56</v>
      </c>
      <c r="R11" s="26">
        <f t="shared" si="3"/>
        <v>0</v>
      </c>
    </row>
    <row r="12" spans="2:18" x14ac:dyDescent="0.35">
      <c r="B12" s="24" t="s">
        <v>24</v>
      </c>
      <c r="C12" s="24" t="s">
        <v>25</v>
      </c>
      <c r="D12" s="24">
        <v>1</v>
      </c>
      <c r="E12" s="25">
        <v>12.5</v>
      </c>
      <c r="F12" s="26">
        <f>D12*E12</f>
        <v>12.5</v>
      </c>
      <c r="G12" s="24"/>
      <c r="H12" s="24">
        <v>0</v>
      </c>
      <c r="I12" s="24">
        <f>$E12</f>
        <v>12.5</v>
      </c>
      <c r="J12" s="26">
        <f t="shared" si="1"/>
        <v>0</v>
      </c>
      <c r="K12" s="24"/>
      <c r="L12" s="24">
        <v>0</v>
      </c>
      <c r="M12" s="24">
        <f>$E12</f>
        <v>12.5</v>
      </c>
      <c r="N12" s="26">
        <f t="shared" si="2"/>
        <v>0</v>
      </c>
      <c r="O12" s="24"/>
      <c r="P12" s="24">
        <v>0</v>
      </c>
      <c r="Q12" s="24">
        <f>$E12</f>
        <v>12.5</v>
      </c>
      <c r="R12" s="26">
        <f t="shared" si="3"/>
        <v>0</v>
      </c>
    </row>
    <row r="13" spans="2:18" x14ac:dyDescent="0.35">
      <c r="B13" s="24" t="s">
        <v>26</v>
      </c>
      <c r="C13" s="24" t="s">
        <v>27</v>
      </c>
      <c r="D13" s="24">
        <f>1.5*D10</f>
        <v>0</v>
      </c>
      <c r="E13" s="25">
        <v>0.75</v>
      </c>
      <c r="F13" s="26">
        <f>D13*E13</f>
        <v>0</v>
      </c>
      <c r="G13" s="24"/>
      <c r="H13" s="24">
        <f>1.5*H10</f>
        <v>1815</v>
      </c>
      <c r="I13" s="24">
        <f>$E13</f>
        <v>0.75</v>
      </c>
      <c r="J13" s="26">
        <f>H13*I13</f>
        <v>1361.25</v>
      </c>
      <c r="K13" s="24"/>
      <c r="L13" s="24">
        <f>1.5*L10</f>
        <v>54</v>
      </c>
      <c r="M13" s="24">
        <f>$E13</f>
        <v>0.75</v>
      </c>
      <c r="N13" s="26">
        <f t="shared" si="2"/>
        <v>40.5</v>
      </c>
      <c r="O13" s="24"/>
      <c r="P13" s="24">
        <f>1.5*P10</f>
        <v>54</v>
      </c>
      <c r="Q13" s="24">
        <f>$E13</f>
        <v>0.75</v>
      </c>
      <c r="R13" s="26">
        <f t="shared" si="3"/>
        <v>40.5</v>
      </c>
    </row>
    <row r="14" spans="2:18" x14ac:dyDescent="0.35">
      <c r="B14" s="24" t="s">
        <v>28</v>
      </c>
      <c r="C14" s="24" t="s">
        <v>29</v>
      </c>
      <c r="D14" s="24">
        <v>0</v>
      </c>
      <c r="E14" s="25">
        <v>1.67</v>
      </c>
      <c r="F14" s="26">
        <v>0</v>
      </c>
      <c r="G14" s="24"/>
      <c r="H14" s="24">
        <v>100</v>
      </c>
      <c r="I14" s="24">
        <f>$E14</f>
        <v>1.67</v>
      </c>
      <c r="J14" s="26">
        <f t="shared" si="1"/>
        <v>167</v>
      </c>
      <c r="K14" s="24"/>
      <c r="L14" s="24">
        <v>0</v>
      </c>
      <c r="M14" s="24">
        <f>$E14</f>
        <v>1.67</v>
      </c>
      <c r="N14" s="26">
        <f t="shared" si="2"/>
        <v>0</v>
      </c>
      <c r="O14" s="24"/>
      <c r="P14" s="24">
        <v>10</v>
      </c>
      <c r="Q14" s="24">
        <f>$E14</f>
        <v>1.67</v>
      </c>
      <c r="R14" s="26">
        <f t="shared" si="3"/>
        <v>16.7</v>
      </c>
    </row>
    <row r="15" spans="2:18" x14ac:dyDescent="0.35">
      <c r="B15" s="27" t="s">
        <v>30</v>
      </c>
      <c r="C15" s="28"/>
      <c r="D15" s="28"/>
      <c r="E15" s="28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2:18" x14ac:dyDescent="0.35">
      <c r="B16" s="24" t="s">
        <v>31</v>
      </c>
      <c r="C16" s="24" t="s">
        <v>32</v>
      </c>
      <c r="D16" s="24">
        <v>3</v>
      </c>
      <c r="E16" s="30">
        <v>8.4747899159663884</v>
      </c>
      <c r="F16" s="26">
        <f>D16*E16</f>
        <v>25.424369747899163</v>
      </c>
      <c r="G16" s="24"/>
      <c r="H16" s="24">
        <v>0</v>
      </c>
      <c r="I16" s="31">
        <f>$E16</f>
        <v>8.4747899159663884</v>
      </c>
      <c r="J16" s="26">
        <f t="shared" si="1"/>
        <v>0</v>
      </c>
      <c r="K16" s="24"/>
      <c r="L16" s="24">
        <v>0</v>
      </c>
      <c r="M16" s="31">
        <f>$E16</f>
        <v>8.4747899159663884</v>
      </c>
      <c r="N16" s="26">
        <f t="shared" ref="N16:N17" si="4">L16*M16</f>
        <v>0</v>
      </c>
      <c r="O16" s="24"/>
      <c r="P16" s="24">
        <v>0</v>
      </c>
      <c r="Q16" s="31">
        <f>$E16</f>
        <v>8.4747899159663884</v>
      </c>
      <c r="R16" s="26">
        <f t="shared" ref="R16:R17" si="5">P16*Q16</f>
        <v>0</v>
      </c>
    </row>
    <row r="17" spans="2:18" x14ac:dyDescent="0.35">
      <c r="B17" s="24" t="s">
        <v>33</v>
      </c>
      <c r="C17" s="24" t="s">
        <v>13</v>
      </c>
      <c r="D17" s="24">
        <v>30</v>
      </c>
      <c r="E17" s="30">
        <v>1.1896</v>
      </c>
      <c r="F17" s="26">
        <f>D17*E17</f>
        <v>35.688000000000002</v>
      </c>
      <c r="G17" s="24"/>
      <c r="H17" s="24">
        <v>0</v>
      </c>
      <c r="I17" s="31">
        <f>$E17</f>
        <v>1.1896</v>
      </c>
      <c r="J17" s="26">
        <f t="shared" si="1"/>
        <v>0</v>
      </c>
      <c r="K17" s="24"/>
      <c r="L17" s="24">
        <v>0</v>
      </c>
      <c r="M17" s="31">
        <f>$E17</f>
        <v>1.1896</v>
      </c>
      <c r="N17" s="26">
        <f t="shared" si="4"/>
        <v>0</v>
      </c>
      <c r="O17" s="24"/>
      <c r="P17" s="24">
        <v>0</v>
      </c>
      <c r="Q17" s="31">
        <f>$E17</f>
        <v>1.1896</v>
      </c>
      <c r="R17" s="26">
        <f t="shared" si="5"/>
        <v>0</v>
      </c>
    </row>
    <row r="18" spans="2:18" x14ac:dyDescent="0.35">
      <c r="B18" s="27" t="s">
        <v>34</v>
      </c>
      <c r="C18" s="28"/>
      <c r="D18" s="28"/>
      <c r="E18" s="28"/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2:18" x14ac:dyDescent="0.35">
      <c r="B19" s="32" t="s">
        <v>35</v>
      </c>
      <c r="C19" s="24" t="s">
        <v>13</v>
      </c>
      <c r="D19" s="24">
        <v>0</v>
      </c>
      <c r="E19" s="25">
        <v>0.31</v>
      </c>
      <c r="F19" s="26">
        <f>D19*E19</f>
        <v>0</v>
      </c>
      <c r="G19" s="24"/>
      <c r="H19" s="24">
        <v>10</v>
      </c>
      <c r="I19" s="31">
        <f>$E19</f>
        <v>0.31</v>
      </c>
      <c r="J19" s="26">
        <f t="shared" si="1"/>
        <v>3.1</v>
      </c>
      <c r="K19" s="24"/>
      <c r="L19" s="24">
        <v>105</v>
      </c>
      <c r="M19" s="31">
        <f>$E19</f>
        <v>0.31</v>
      </c>
      <c r="N19" s="26">
        <f t="shared" ref="N19" si="6">L19*M19</f>
        <v>32.549999999999997</v>
      </c>
      <c r="O19" s="24"/>
      <c r="P19" s="24">
        <v>105</v>
      </c>
      <c r="Q19" s="31">
        <f>$E19</f>
        <v>0.31</v>
      </c>
      <c r="R19" s="26">
        <f t="shared" ref="R19" si="7">P19*Q19</f>
        <v>32.549999999999997</v>
      </c>
    </row>
    <row r="20" spans="2:18" x14ac:dyDescent="0.35">
      <c r="B20" s="32" t="s">
        <v>36</v>
      </c>
      <c r="C20" s="24" t="s">
        <v>13</v>
      </c>
      <c r="D20" s="24">
        <v>14</v>
      </c>
      <c r="E20" s="25">
        <v>0.315</v>
      </c>
      <c r="F20" s="26">
        <f>D20*E20</f>
        <v>4.41</v>
      </c>
      <c r="G20" s="24"/>
      <c r="H20" s="24">
        <v>0</v>
      </c>
      <c r="I20" s="31">
        <f t="shared" ref="I20:I22" si="8">$E20</f>
        <v>0.315</v>
      </c>
      <c r="J20" s="26">
        <f>H20*I20</f>
        <v>0</v>
      </c>
      <c r="K20" s="24"/>
      <c r="L20" s="24">
        <v>0</v>
      </c>
      <c r="M20" s="31">
        <f t="shared" ref="M20:M22" si="9">$E20</f>
        <v>0.315</v>
      </c>
      <c r="N20" s="26">
        <f>L20*M20</f>
        <v>0</v>
      </c>
      <c r="O20" s="24"/>
      <c r="P20" s="24">
        <v>0</v>
      </c>
      <c r="Q20" s="31">
        <f t="shared" ref="Q20:Q22" si="10">$E20</f>
        <v>0.315</v>
      </c>
      <c r="R20" s="26">
        <f>P20*Q20</f>
        <v>0</v>
      </c>
    </row>
    <row r="21" spans="2:18" x14ac:dyDescent="0.35">
      <c r="B21" s="32" t="s">
        <v>37</v>
      </c>
      <c r="C21" s="24" t="s">
        <v>13</v>
      </c>
      <c r="D21" s="24">
        <v>0</v>
      </c>
      <c r="E21" s="25">
        <v>0.3</v>
      </c>
      <c r="F21" s="26">
        <f>D21*E21</f>
        <v>0</v>
      </c>
      <c r="G21" s="24"/>
      <c r="H21" s="24">
        <v>0</v>
      </c>
      <c r="I21" s="31">
        <f t="shared" si="8"/>
        <v>0.3</v>
      </c>
      <c r="J21" s="26">
        <f>H21*I21</f>
        <v>0</v>
      </c>
      <c r="K21" s="24"/>
      <c r="L21" s="24">
        <v>0</v>
      </c>
      <c r="M21" s="31">
        <f t="shared" si="9"/>
        <v>0.3</v>
      </c>
      <c r="N21" s="26">
        <f>L21*M21</f>
        <v>0</v>
      </c>
      <c r="O21" s="24"/>
      <c r="P21" s="24">
        <v>0</v>
      </c>
      <c r="Q21" s="31">
        <f t="shared" si="10"/>
        <v>0.3</v>
      </c>
      <c r="R21" s="26">
        <f>P21*Q21</f>
        <v>0</v>
      </c>
    </row>
    <row r="22" spans="2:18" x14ac:dyDescent="0.35">
      <c r="B22" s="32" t="s">
        <v>38</v>
      </c>
      <c r="C22" s="24" t="s">
        <v>13</v>
      </c>
      <c r="D22" s="24">
        <v>2000</v>
      </c>
      <c r="E22" s="25">
        <v>0.37</v>
      </c>
      <c r="F22" s="26">
        <f>D22*E22</f>
        <v>740</v>
      </c>
      <c r="G22" s="24"/>
      <c r="H22" s="24">
        <v>0</v>
      </c>
      <c r="I22" s="31">
        <f t="shared" si="8"/>
        <v>0.37</v>
      </c>
      <c r="J22" s="26">
        <f>H22*I22</f>
        <v>0</v>
      </c>
      <c r="K22" s="24"/>
      <c r="L22" s="24">
        <v>0</v>
      </c>
      <c r="M22" s="31">
        <f t="shared" si="9"/>
        <v>0.37</v>
      </c>
      <c r="N22" s="26">
        <f>L22*M22</f>
        <v>0</v>
      </c>
      <c r="O22" s="24"/>
      <c r="P22" s="24">
        <v>100</v>
      </c>
      <c r="Q22" s="31">
        <f t="shared" si="10"/>
        <v>0.37</v>
      </c>
      <c r="R22" s="26">
        <f>P22*Q22</f>
        <v>37</v>
      </c>
    </row>
    <row r="23" spans="2:18" x14ac:dyDescent="0.35">
      <c r="B23" s="27" t="s">
        <v>39</v>
      </c>
      <c r="C23" s="28"/>
      <c r="D23" s="28"/>
      <c r="E23" s="28"/>
      <c r="F23" s="29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2:18" x14ac:dyDescent="0.35">
      <c r="B24" s="24" t="s">
        <v>40</v>
      </c>
      <c r="C24" s="24" t="s">
        <v>13</v>
      </c>
      <c r="D24" s="24">
        <v>0</v>
      </c>
      <c r="E24" s="30">
        <v>15.487500000000001</v>
      </c>
      <c r="F24" s="26">
        <f t="shared" ref="F24:F45" si="11">D24*E24</f>
        <v>0</v>
      </c>
      <c r="G24" s="24"/>
      <c r="H24" s="24">
        <v>4</v>
      </c>
      <c r="I24" s="31">
        <f>$E24</f>
        <v>15.487500000000001</v>
      </c>
      <c r="J24" s="26">
        <f t="shared" ref="J24:J29" si="12">H24*I24</f>
        <v>61.95</v>
      </c>
      <c r="K24" s="24"/>
      <c r="L24" s="24">
        <v>8</v>
      </c>
      <c r="M24" s="31">
        <f>$E24</f>
        <v>15.487500000000001</v>
      </c>
      <c r="N24" s="26">
        <f t="shared" ref="N24:N29" si="13">L24*M24</f>
        <v>123.9</v>
      </c>
      <c r="O24" s="24"/>
      <c r="P24" s="24">
        <v>8</v>
      </c>
      <c r="Q24" s="31">
        <f>$E24</f>
        <v>15.487500000000001</v>
      </c>
      <c r="R24" s="26">
        <f t="shared" ref="R24:R29" si="14">P24*Q24</f>
        <v>123.9</v>
      </c>
    </row>
    <row r="25" spans="2:18" x14ac:dyDescent="0.35">
      <c r="B25" s="24" t="s">
        <v>41</v>
      </c>
      <c r="C25" s="24" t="s">
        <v>13</v>
      </c>
      <c r="D25" s="24">
        <v>0</v>
      </c>
      <c r="E25" s="30">
        <v>5.4950000000000001</v>
      </c>
      <c r="F25" s="26">
        <f t="shared" si="11"/>
        <v>0</v>
      </c>
      <c r="G25" s="24"/>
      <c r="H25" s="24">
        <v>2.2000000000000002</v>
      </c>
      <c r="I25" s="31">
        <f t="shared" ref="I25:I29" si="15">$E25</f>
        <v>5.4950000000000001</v>
      </c>
      <c r="J25" s="26">
        <f t="shared" si="12"/>
        <v>12.089</v>
      </c>
      <c r="K25" s="24"/>
      <c r="L25" s="24">
        <v>4.4000000000000004</v>
      </c>
      <c r="M25" s="31">
        <f t="shared" ref="M25:M29" si="16">$E25</f>
        <v>5.4950000000000001</v>
      </c>
      <c r="N25" s="26">
        <f t="shared" si="13"/>
        <v>24.178000000000001</v>
      </c>
      <c r="O25" s="24"/>
      <c r="P25" s="24">
        <v>2.2000000000000002</v>
      </c>
      <c r="Q25" s="31">
        <f t="shared" ref="Q25:Q29" si="17">$E25</f>
        <v>5.4950000000000001</v>
      </c>
      <c r="R25" s="26">
        <f t="shared" si="14"/>
        <v>12.089</v>
      </c>
    </row>
    <row r="26" spans="2:18" x14ac:dyDescent="0.35">
      <c r="B26" s="24" t="s">
        <v>42</v>
      </c>
      <c r="C26" s="24" t="s">
        <v>13</v>
      </c>
      <c r="D26" s="24">
        <v>0</v>
      </c>
      <c r="E26" s="30">
        <v>39.494999999999997</v>
      </c>
      <c r="F26" s="26">
        <f t="shared" si="11"/>
        <v>0</v>
      </c>
      <c r="G26" s="24"/>
      <c r="H26" s="24">
        <v>2.5</v>
      </c>
      <c r="I26" s="31">
        <f t="shared" si="15"/>
        <v>39.494999999999997</v>
      </c>
      <c r="J26" s="26">
        <f t="shared" si="12"/>
        <v>98.737499999999997</v>
      </c>
      <c r="K26" s="24"/>
      <c r="L26" s="24">
        <v>0</v>
      </c>
      <c r="M26" s="31">
        <f t="shared" si="16"/>
        <v>39.494999999999997</v>
      </c>
      <c r="N26" s="26">
        <f t="shared" si="13"/>
        <v>0</v>
      </c>
      <c r="O26" s="24"/>
      <c r="P26" s="24">
        <v>0</v>
      </c>
      <c r="Q26" s="31">
        <f t="shared" si="17"/>
        <v>39.494999999999997</v>
      </c>
      <c r="R26" s="26">
        <f t="shared" si="14"/>
        <v>0</v>
      </c>
    </row>
    <row r="27" spans="2:18" x14ac:dyDescent="0.35">
      <c r="B27" s="24" t="s">
        <v>43</v>
      </c>
      <c r="C27" s="24" t="s">
        <v>44</v>
      </c>
      <c r="D27" s="24">
        <v>0</v>
      </c>
      <c r="E27" s="30">
        <v>0.84359374999999992</v>
      </c>
      <c r="F27" s="26">
        <f t="shared" si="11"/>
        <v>0</v>
      </c>
      <c r="G27" s="24"/>
      <c r="H27" s="24">
        <v>0</v>
      </c>
      <c r="I27" s="31">
        <f t="shared" si="15"/>
        <v>0.84359374999999992</v>
      </c>
      <c r="J27" s="26">
        <f t="shared" si="12"/>
        <v>0</v>
      </c>
      <c r="K27" s="24"/>
      <c r="L27" s="24">
        <v>32</v>
      </c>
      <c r="M27" s="31">
        <f t="shared" si="16"/>
        <v>0.84359374999999992</v>
      </c>
      <c r="N27" s="26">
        <f t="shared" si="13"/>
        <v>26.994999999999997</v>
      </c>
      <c r="O27" s="24"/>
      <c r="P27" s="24">
        <v>0</v>
      </c>
      <c r="Q27" s="31">
        <f t="shared" si="17"/>
        <v>0.84359374999999992</v>
      </c>
      <c r="R27" s="26">
        <f t="shared" si="14"/>
        <v>0</v>
      </c>
    </row>
    <row r="28" spans="2:18" x14ac:dyDescent="0.35">
      <c r="B28" s="24" t="s">
        <v>45</v>
      </c>
      <c r="C28" s="24" t="s">
        <v>13</v>
      </c>
      <c r="D28" s="24">
        <v>0</v>
      </c>
      <c r="E28" s="30">
        <v>58.589999999999996</v>
      </c>
      <c r="F28" s="26">
        <f t="shared" si="11"/>
        <v>0</v>
      </c>
      <c r="G28" s="24"/>
      <c r="H28" s="24">
        <v>0</v>
      </c>
      <c r="I28" s="31">
        <f t="shared" si="15"/>
        <v>58.589999999999996</v>
      </c>
      <c r="J28" s="26">
        <f t="shared" si="12"/>
        <v>0</v>
      </c>
      <c r="K28" s="24"/>
      <c r="L28" s="24">
        <v>0</v>
      </c>
      <c r="M28" s="31">
        <f t="shared" si="16"/>
        <v>58.589999999999996</v>
      </c>
      <c r="N28" s="26">
        <f t="shared" si="13"/>
        <v>0</v>
      </c>
      <c r="O28" s="24"/>
      <c r="P28" s="24">
        <v>2</v>
      </c>
      <c r="Q28" s="31">
        <f t="shared" si="17"/>
        <v>58.589999999999996</v>
      </c>
      <c r="R28" s="26">
        <f t="shared" si="14"/>
        <v>117.17999999999999</v>
      </c>
    </row>
    <row r="29" spans="2:18" x14ac:dyDescent="0.35">
      <c r="B29" s="24" t="s">
        <v>46</v>
      </c>
      <c r="C29" s="24" t="s">
        <v>27</v>
      </c>
      <c r="D29" s="24">
        <v>0</v>
      </c>
      <c r="E29" s="30">
        <v>85.58</v>
      </c>
      <c r="F29" s="26">
        <f t="shared" si="11"/>
        <v>0</v>
      </c>
      <c r="G29" s="24"/>
      <c r="H29" s="24">
        <v>0</v>
      </c>
      <c r="I29" s="31">
        <f t="shared" si="15"/>
        <v>85.58</v>
      </c>
      <c r="J29" s="26">
        <f t="shared" si="12"/>
        <v>0</v>
      </c>
      <c r="K29" s="24"/>
      <c r="L29" s="24">
        <v>0</v>
      </c>
      <c r="M29" s="31">
        <f t="shared" si="16"/>
        <v>85.58</v>
      </c>
      <c r="N29" s="26">
        <f t="shared" si="13"/>
        <v>0</v>
      </c>
      <c r="O29" s="24"/>
      <c r="P29" s="24">
        <v>0.5</v>
      </c>
      <c r="Q29" s="31">
        <f t="shared" si="17"/>
        <v>85.58</v>
      </c>
      <c r="R29" s="26">
        <f t="shared" si="14"/>
        <v>42.79</v>
      </c>
    </row>
    <row r="30" spans="2:18" x14ac:dyDescent="0.35">
      <c r="B30" s="27" t="s">
        <v>47</v>
      </c>
      <c r="C30" s="28"/>
      <c r="D30" s="28"/>
      <c r="E30" s="28"/>
      <c r="F30" s="29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2:18" x14ac:dyDescent="0.35">
      <c r="B31" s="24" t="s">
        <v>48</v>
      </c>
      <c r="C31" s="24" t="s">
        <v>44</v>
      </c>
      <c r="D31" s="24">
        <v>0</v>
      </c>
      <c r="E31" s="30">
        <v>4.0617187499999998</v>
      </c>
      <c r="F31" s="26">
        <f t="shared" si="11"/>
        <v>0</v>
      </c>
      <c r="G31" s="24"/>
      <c r="H31" s="24">
        <v>5.3</v>
      </c>
      <c r="I31" s="31">
        <f>$E31</f>
        <v>4.0617187499999998</v>
      </c>
      <c r="J31" s="26">
        <f t="shared" ref="J31:J35" si="18">H31*I31</f>
        <v>21.527109374999998</v>
      </c>
      <c r="K31" s="24"/>
      <c r="L31" s="24">
        <v>5.3</v>
      </c>
      <c r="M31" s="31">
        <f>$E31</f>
        <v>4.0617187499999998</v>
      </c>
      <c r="N31" s="26">
        <f t="shared" ref="N31:N35" si="19">L31*M31</f>
        <v>21.527109374999998</v>
      </c>
      <c r="O31" s="24"/>
      <c r="P31" s="24">
        <v>5.3</v>
      </c>
      <c r="Q31" s="31">
        <f>$E31</f>
        <v>4.0617187499999998</v>
      </c>
      <c r="R31" s="26">
        <f t="shared" ref="R31:R35" si="20">P31*Q31</f>
        <v>21.527109374999998</v>
      </c>
    </row>
    <row r="32" spans="2:18" x14ac:dyDescent="0.35">
      <c r="B32" s="24" t="s">
        <v>49</v>
      </c>
      <c r="C32" s="24" t="s">
        <v>44</v>
      </c>
      <c r="D32" s="24">
        <v>0</v>
      </c>
      <c r="E32" s="30">
        <v>0.93</v>
      </c>
      <c r="F32" s="26">
        <f t="shared" si="11"/>
        <v>0</v>
      </c>
      <c r="G32" s="24"/>
      <c r="H32" s="24">
        <v>8</v>
      </c>
      <c r="I32" s="31">
        <f t="shared" ref="I32:I35" si="21">$E32</f>
        <v>0.93</v>
      </c>
      <c r="J32" s="26">
        <f t="shared" si="18"/>
        <v>7.44</v>
      </c>
      <c r="K32" s="24"/>
      <c r="L32" s="24">
        <v>8</v>
      </c>
      <c r="M32" s="31">
        <f t="shared" ref="M32:M35" si="22">$E32</f>
        <v>0.93</v>
      </c>
      <c r="N32" s="26">
        <f t="shared" si="19"/>
        <v>7.44</v>
      </c>
      <c r="O32" s="24"/>
      <c r="P32" s="24">
        <v>0</v>
      </c>
      <c r="Q32" s="31">
        <f t="shared" ref="Q32:Q35" si="23">$E32</f>
        <v>0.93</v>
      </c>
      <c r="R32" s="26">
        <f t="shared" si="20"/>
        <v>0</v>
      </c>
    </row>
    <row r="33" spans="2:18" x14ac:dyDescent="0.35">
      <c r="B33" s="24" t="s">
        <v>50</v>
      </c>
      <c r="C33" s="24" t="s">
        <v>13</v>
      </c>
      <c r="D33" s="24">
        <v>0</v>
      </c>
      <c r="E33" s="30">
        <v>16.990000000000002</v>
      </c>
      <c r="F33" s="26">
        <f t="shared" si="11"/>
        <v>0</v>
      </c>
      <c r="G33" s="24"/>
      <c r="H33" s="24">
        <v>0</v>
      </c>
      <c r="I33" s="31">
        <f t="shared" si="21"/>
        <v>16.990000000000002</v>
      </c>
      <c r="J33" s="26">
        <f t="shared" si="18"/>
        <v>0</v>
      </c>
      <c r="K33" s="24"/>
      <c r="L33" s="24">
        <v>0</v>
      </c>
      <c r="M33" s="31">
        <f t="shared" si="22"/>
        <v>16.990000000000002</v>
      </c>
      <c r="N33" s="26">
        <f t="shared" si="19"/>
        <v>0</v>
      </c>
      <c r="O33" s="24"/>
      <c r="P33" s="24">
        <v>1.3</v>
      </c>
      <c r="Q33" s="31">
        <f t="shared" si="23"/>
        <v>16.990000000000002</v>
      </c>
      <c r="R33" s="26">
        <f t="shared" si="20"/>
        <v>22.087000000000003</v>
      </c>
    </row>
    <row r="34" spans="2:18" x14ac:dyDescent="0.35">
      <c r="B34" s="24" t="s">
        <v>51</v>
      </c>
      <c r="C34" s="24" t="s">
        <v>44</v>
      </c>
      <c r="D34" s="24">
        <v>0</v>
      </c>
      <c r="E34" s="30">
        <v>1.9453125</v>
      </c>
      <c r="F34" s="26">
        <f t="shared" si="11"/>
        <v>0</v>
      </c>
      <c r="G34" s="24"/>
      <c r="H34" s="24">
        <v>0</v>
      </c>
      <c r="I34" s="31">
        <f t="shared" si="21"/>
        <v>1.9453125</v>
      </c>
      <c r="J34" s="26">
        <f t="shared" si="18"/>
        <v>0</v>
      </c>
      <c r="K34" s="24"/>
      <c r="L34" s="24">
        <v>0</v>
      </c>
      <c r="M34" s="31">
        <f t="shared" si="22"/>
        <v>1.9453125</v>
      </c>
      <c r="N34" s="26">
        <f t="shared" si="19"/>
        <v>0</v>
      </c>
      <c r="O34" s="24"/>
      <c r="P34" s="24">
        <v>16</v>
      </c>
      <c r="Q34" s="31">
        <f t="shared" si="23"/>
        <v>1.9453125</v>
      </c>
      <c r="R34" s="26">
        <f t="shared" si="20"/>
        <v>31.125</v>
      </c>
    </row>
    <row r="35" spans="2:18" x14ac:dyDescent="0.35">
      <c r="B35" s="24" t="s">
        <v>52</v>
      </c>
      <c r="C35" s="24" t="s">
        <v>27</v>
      </c>
      <c r="D35" s="24">
        <v>0</v>
      </c>
      <c r="E35" s="30">
        <v>47.980000000000004</v>
      </c>
      <c r="F35" s="26">
        <f t="shared" si="11"/>
        <v>0</v>
      </c>
      <c r="G35" s="24"/>
      <c r="H35" s="24">
        <v>0</v>
      </c>
      <c r="I35" s="31">
        <f t="shared" si="21"/>
        <v>47.980000000000004</v>
      </c>
      <c r="J35" s="26">
        <f t="shared" si="18"/>
        <v>0</v>
      </c>
      <c r="K35" s="24"/>
      <c r="L35" s="24">
        <v>0</v>
      </c>
      <c r="M35" s="31">
        <f t="shared" si="22"/>
        <v>47.980000000000004</v>
      </c>
      <c r="N35" s="26">
        <f t="shared" si="19"/>
        <v>0</v>
      </c>
      <c r="O35" s="24"/>
      <c r="P35" s="24">
        <v>0.63</v>
      </c>
      <c r="Q35" s="31">
        <f t="shared" si="23"/>
        <v>47.980000000000004</v>
      </c>
      <c r="R35" s="26">
        <f t="shared" si="20"/>
        <v>30.227400000000003</v>
      </c>
    </row>
    <row r="36" spans="2:18" x14ac:dyDescent="0.35">
      <c r="B36" s="27" t="s">
        <v>53</v>
      </c>
      <c r="C36" s="28"/>
      <c r="D36" s="28"/>
      <c r="E36" s="28"/>
      <c r="F36" s="29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2:18" x14ac:dyDescent="0.35">
      <c r="B37" s="24" t="s">
        <v>54</v>
      </c>
      <c r="C37" s="24" t="s">
        <v>13</v>
      </c>
      <c r="D37" s="24">
        <v>0</v>
      </c>
      <c r="E37" s="30">
        <v>4.8316666666666661</v>
      </c>
      <c r="F37" s="26">
        <f t="shared" si="11"/>
        <v>0</v>
      </c>
      <c r="G37" s="24"/>
      <c r="H37" s="24">
        <v>0</v>
      </c>
      <c r="I37" s="31">
        <f t="shared" ref="I37:I42" si="24">$E37</f>
        <v>4.8316666666666661</v>
      </c>
      <c r="J37" s="26">
        <f t="shared" ref="J37:J45" si="25">H37*I37</f>
        <v>0</v>
      </c>
      <c r="K37" s="24"/>
      <c r="L37" s="24">
        <v>0</v>
      </c>
      <c r="M37" s="31">
        <f t="shared" ref="M37:M42" si="26">$E37</f>
        <v>4.8316666666666661</v>
      </c>
      <c r="N37" s="26">
        <f t="shared" ref="N37:N49" si="27">L37*M37</f>
        <v>0</v>
      </c>
      <c r="O37" s="24"/>
      <c r="P37" s="24">
        <v>3</v>
      </c>
      <c r="Q37" s="31">
        <f t="shared" ref="Q37:Q42" si="28">$E37</f>
        <v>4.8316666666666661</v>
      </c>
      <c r="R37" s="26">
        <f t="shared" ref="R37:R45" si="29">P37*Q37</f>
        <v>14.494999999999997</v>
      </c>
    </row>
    <row r="38" spans="2:18" x14ac:dyDescent="0.35">
      <c r="B38" s="24" t="s">
        <v>55</v>
      </c>
      <c r="C38" s="24" t="s">
        <v>44</v>
      </c>
      <c r="D38" s="24">
        <v>0</v>
      </c>
      <c r="E38" s="30">
        <v>2.4214843749999999</v>
      </c>
      <c r="F38" s="26">
        <f t="shared" si="11"/>
        <v>0</v>
      </c>
      <c r="G38" s="24"/>
      <c r="H38" s="24">
        <v>0</v>
      </c>
      <c r="I38" s="31">
        <f t="shared" si="24"/>
        <v>2.4214843749999999</v>
      </c>
      <c r="J38" s="26">
        <f t="shared" si="25"/>
        <v>0</v>
      </c>
      <c r="K38" s="24"/>
      <c r="L38" s="24">
        <v>0</v>
      </c>
      <c r="M38" s="31">
        <f t="shared" si="26"/>
        <v>2.4214843749999999</v>
      </c>
      <c r="N38" s="26">
        <f t="shared" si="27"/>
        <v>0</v>
      </c>
      <c r="O38" s="24"/>
      <c r="P38" s="24">
        <v>6</v>
      </c>
      <c r="Q38" s="31">
        <f t="shared" si="28"/>
        <v>2.4214843749999999</v>
      </c>
      <c r="R38" s="26">
        <f t="shared" si="29"/>
        <v>14.528906249999999</v>
      </c>
    </row>
    <row r="39" spans="2:18" x14ac:dyDescent="0.35">
      <c r="B39" s="24" t="s">
        <v>56</v>
      </c>
      <c r="C39" s="24" t="s">
        <v>27</v>
      </c>
      <c r="D39" s="24">
        <v>0</v>
      </c>
      <c r="E39" s="30">
        <v>19.79</v>
      </c>
      <c r="F39" s="26">
        <f t="shared" si="11"/>
        <v>0</v>
      </c>
      <c r="G39" s="24"/>
      <c r="H39" s="24">
        <v>0</v>
      </c>
      <c r="I39" s="31">
        <f t="shared" si="24"/>
        <v>19.79</v>
      </c>
      <c r="J39" s="26">
        <f t="shared" si="25"/>
        <v>0</v>
      </c>
      <c r="K39" s="24"/>
      <c r="L39" s="24">
        <v>5</v>
      </c>
      <c r="M39" s="31">
        <f t="shared" si="26"/>
        <v>19.79</v>
      </c>
      <c r="N39" s="26">
        <f t="shared" si="27"/>
        <v>98.949999999999989</v>
      </c>
      <c r="O39" s="24"/>
      <c r="P39" s="24">
        <v>5</v>
      </c>
      <c r="Q39" s="31">
        <f t="shared" si="28"/>
        <v>19.79</v>
      </c>
      <c r="R39" s="26">
        <f t="shared" si="29"/>
        <v>98.949999999999989</v>
      </c>
    </row>
    <row r="40" spans="2:18" x14ac:dyDescent="0.35">
      <c r="B40" s="24" t="s">
        <v>57</v>
      </c>
      <c r="C40" s="24" t="s">
        <v>44</v>
      </c>
      <c r="D40" s="24">
        <v>0</v>
      </c>
      <c r="E40" s="30">
        <v>3.2912499999999998</v>
      </c>
      <c r="F40" s="26">
        <f t="shared" si="11"/>
        <v>0</v>
      </c>
      <c r="G40" s="24"/>
      <c r="H40" s="24">
        <v>0</v>
      </c>
      <c r="I40" s="31">
        <f t="shared" si="24"/>
        <v>3.2912499999999998</v>
      </c>
      <c r="J40" s="26">
        <f t="shared" si="25"/>
        <v>0</v>
      </c>
      <c r="K40" s="24"/>
      <c r="L40" s="24">
        <v>0</v>
      </c>
      <c r="M40" s="31">
        <f t="shared" si="26"/>
        <v>3.2912499999999998</v>
      </c>
      <c r="N40" s="26">
        <f t="shared" si="27"/>
        <v>0</v>
      </c>
      <c r="O40" s="24"/>
      <c r="P40" s="24">
        <v>40</v>
      </c>
      <c r="Q40" s="31">
        <f t="shared" si="28"/>
        <v>3.2912499999999998</v>
      </c>
      <c r="R40" s="26">
        <f t="shared" si="29"/>
        <v>131.64999999999998</v>
      </c>
    </row>
    <row r="41" spans="2:18" x14ac:dyDescent="0.35">
      <c r="B41" s="24" t="s">
        <v>58</v>
      </c>
      <c r="C41" s="24" t="s">
        <v>59</v>
      </c>
      <c r="D41" s="33">
        <f>F6</f>
        <v>0</v>
      </c>
      <c r="E41" s="34">
        <v>0.1</v>
      </c>
      <c r="F41" s="26">
        <f t="shared" si="11"/>
        <v>0</v>
      </c>
      <c r="G41" s="24"/>
      <c r="H41" s="33">
        <f>J6</f>
        <v>0</v>
      </c>
      <c r="I41" s="35">
        <f t="shared" si="24"/>
        <v>0.1</v>
      </c>
      <c r="J41" s="26">
        <f t="shared" si="25"/>
        <v>0</v>
      </c>
      <c r="K41" s="24"/>
      <c r="L41" s="33">
        <f>N6</f>
        <v>0</v>
      </c>
      <c r="M41" s="35">
        <f t="shared" si="26"/>
        <v>0.1</v>
      </c>
      <c r="N41" s="26">
        <f t="shared" si="27"/>
        <v>0</v>
      </c>
      <c r="O41" s="24"/>
      <c r="P41" s="33">
        <f>R6</f>
        <v>22805.474999999999</v>
      </c>
      <c r="Q41" s="35">
        <f t="shared" si="28"/>
        <v>0.1</v>
      </c>
      <c r="R41" s="26">
        <f t="shared" si="29"/>
        <v>2280.5475000000001</v>
      </c>
    </row>
    <row r="42" spans="2:18" x14ac:dyDescent="0.35">
      <c r="B42" s="24" t="s">
        <v>60</v>
      </c>
      <c r="C42" s="24" t="s">
        <v>61</v>
      </c>
      <c r="D42" s="24">
        <v>0</v>
      </c>
      <c r="E42" s="25">
        <v>3.2000000000000001E-2</v>
      </c>
      <c r="F42" s="26">
        <f t="shared" si="11"/>
        <v>0</v>
      </c>
      <c r="G42" s="24"/>
      <c r="H42" s="24">
        <v>3550</v>
      </c>
      <c r="I42" s="36">
        <f t="shared" si="24"/>
        <v>3.2000000000000001E-2</v>
      </c>
      <c r="J42" s="26">
        <f t="shared" si="25"/>
        <v>113.60000000000001</v>
      </c>
      <c r="K42" s="24"/>
      <c r="L42" s="24">
        <v>0</v>
      </c>
      <c r="M42" s="36">
        <f t="shared" si="26"/>
        <v>3.2000000000000001E-2</v>
      </c>
      <c r="N42" s="26">
        <f t="shared" si="27"/>
        <v>0</v>
      </c>
      <c r="O42" s="24"/>
      <c r="P42" s="24">
        <v>0</v>
      </c>
      <c r="Q42" s="36">
        <f t="shared" si="28"/>
        <v>3.2000000000000001E-2</v>
      </c>
      <c r="R42" s="26">
        <f t="shared" si="29"/>
        <v>0</v>
      </c>
    </row>
    <row r="43" spans="2:18" x14ac:dyDescent="0.35">
      <c r="B43" s="24" t="s">
        <v>62</v>
      </c>
      <c r="C43" s="24" t="s">
        <v>63</v>
      </c>
      <c r="D43" s="24">
        <v>0</v>
      </c>
      <c r="E43" s="25">
        <v>41.33</v>
      </c>
      <c r="F43" s="26">
        <f t="shared" si="11"/>
        <v>0</v>
      </c>
      <c r="G43" s="24"/>
      <c r="H43" s="24">
        <v>6</v>
      </c>
      <c r="I43" s="24">
        <v>41.33</v>
      </c>
      <c r="J43" s="26">
        <f t="shared" si="25"/>
        <v>247.98</v>
      </c>
      <c r="K43" s="24"/>
      <c r="L43" s="24">
        <v>6</v>
      </c>
      <c r="M43" s="24">
        <v>41.33</v>
      </c>
      <c r="N43" s="26">
        <f t="shared" si="27"/>
        <v>247.98</v>
      </c>
      <c r="O43" s="24"/>
      <c r="P43" s="24">
        <v>6</v>
      </c>
      <c r="Q43" s="24">
        <v>41.33</v>
      </c>
      <c r="R43" s="26">
        <f t="shared" si="29"/>
        <v>247.98</v>
      </c>
    </row>
    <row r="44" spans="2:18" x14ac:dyDescent="0.35">
      <c r="B44" s="24" t="s">
        <v>64</v>
      </c>
      <c r="C44" s="24"/>
      <c r="D44" s="24">
        <v>0</v>
      </c>
      <c r="E44" s="25">
        <v>100</v>
      </c>
      <c r="F44" s="26">
        <f t="shared" si="11"/>
        <v>0</v>
      </c>
      <c r="G44" s="24"/>
      <c r="H44" s="24">
        <v>0</v>
      </c>
      <c r="I44" s="31">
        <f t="shared" ref="I44:I48" si="30">$E44</f>
        <v>100</v>
      </c>
      <c r="J44" s="26">
        <f t="shared" si="25"/>
        <v>0</v>
      </c>
      <c r="K44" s="24"/>
      <c r="L44" s="24">
        <v>0</v>
      </c>
      <c r="M44" s="31">
        <f t="shared" ref="M44:M45" si="31">$E44</f>
        <v>100</v>
      </c>
      <c r="N44" s="26">
        <f t="shared" si="27"/>
        <v>0</v>
      </c>
      <c r="O44" s="24"/>
      <c r="P44" s="24">
        <v>1</v>
      </c>
      <c r="Q44" s="31">
        <f t="shared" ref="Q44:Q45" si="32">$E44</f>
        <v>100</v>
      </c>
      <c r="R44" s="26">
        <f t="shared" si="29"/>
        <v>100</v>
      </c>
    </row>
    <row r="45" spans="2:18" x14ac:dyDescent="0.35">
      <c r="B45" s="24" t="s">
        <v>65</v>
      </c>
      <c r="C45" s="24" t="s">
        <v>66</v>
      </c>
      <c r="D45" s="24">
        <v>0</v>
      </c>
      <c r="E45" s="25">
        <v>30</v>
      </c>
      <c r="F45" s="26">
        <f t="shared" si="11"/>
        <v>0</v>
      </c>
      <c r="G45" s="24"/>
      <c r="H45" s="24">
        <v>0</v>
      </c>
      <c r="I45" s="31">
        <f t="shared" si="30"/>
        <v>30</v>
      </c>
      <c r="J45" s="26">
        <f t="shared" si="25"/>
        <v>0</v>
      </c>
      <c r="K45" s="24"/>
      <c r="L45" s="24">
        <v>0</v>
      </c>
      <c r="M45" s="31">
        <f t="shared" si="31"/>
        <v>30</v>
      </c>
      <c r="N45" s="26">
        <f t="shared" si="27"/>
        <v>0</v>
      </c>
      <c r="O45" s="24"/>
      <c r="P45" s="24">
        <v>1</v>
      </c>
      <c r="Q45" s="31">
        <f t="shared" si="32"/>
        <v>30</v>
      </c>
      <c r="R45" s="26">
        <f t="shared" si="29"/>
        <v>30</v>
      </c>
    </row>
    <row r="46" spans="2:18" x14ac:dyDescent="0.35">
      <c r="B46" s="27" t="s">
        <v>67</v>
      </c>
      <c r="C46" s="28"/>
      <c r="D46" s="28"/>
      <c r="E46" s="28"/>
      <c r="F46" s="29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2:18" x14ac:dyDescent="0.35">
      <c r="B47" s="24" t="s">
        <v>68</v>
      </c>
      <c r="C47" s="24" t="s">
        <v>69</v>
      </c>
      <c r="D47" s="37">
        <f>D5/1</f>
        <v>0</v>
      </c>
      <c r="E47" s="25">
        <v>0.111</v>
      </c>
      <c r="F47" s="26">
        <f t="shared" ref="F47:F49" si="33">D47*E47</f>
        <v>0</v>
      </c>
      <c r="G47" s="24"/>
      <c r="H47" s="37">
        <f>H5/1</f>
        <v>0</v>
      </c>
      <c r="I47" s="31">
        <f t="shared" si="30"/>
        <v>0.111</v>
      </c>
      <c r="J47" s="26">
        <f t="shared" ref="J47:J49" si="34">H47*I47</f>
        <v>0</v>
      </c>
      <c r="K47" s="24"/>
      <c r="L47" s="37">
        <f>L5/1</f>
        <v>0</v>
      </c>
      <c r="M47" s="31">
        <f t="shared" ref="M47:M48" si="35">$E47</f>
        <v>0.111</v>
      </c>
      <c r="N47" s="26">
        <f t="shared" si="27"/>
        <v>0</v>
      </c>
      <c r="O47" s="24"/>
      <c r="P47" s="37">
        <f>P5/1</f>
        <v>6352.5</v>
      </c>
      <c r="Q47" s="31">
        <f t="shared" ref="Q47:Q48" si="36">$E47</f>
        <v>0.111</v>
      </c>
      <c r="R47" s="26">
        <f t="shared" ref="R47:R54" si="37">P47*Q47</f>
        <v>705.12750000000005</v>
      </c>
    </row>
    <row r="48" spans="2:18" x14ac:dyDescent="0.35">
      <c r="B48" s="24" t="s">
        <v>70</v>
      </c>
      <c r="C48" s="24" t="s">
        <v>69</v>
      </c>
      <c r="D48" s="37">
        <f>D47/12</f>
        <v>0</v>
      </c>
      <c r="E48" s="25">
        <v>1.26</v>
      </c>
      <c r="F48" s="26">
        <f t="shared" si="33"/>
        <v>0</v>
      </c>
      <c r="G48" s="24"/>
      <c r="H48" s="37">
        <f>H47/12</f>
        <v>0</v>
      </c>
      <c r="I48" s="31">
        <f t="shared" si="30"/>
        <v>1.26</v>
      </c>
      <c r="J48" s="26">
        <f t="shared" si="34"/>
        <v>0</v>
      </c>
      <c r="K48" s="24"/>
      <c r="L48" s="37">
        <f>L47/12</f>
        <v>0</v>
      </c>
      <c r="M48" s="31">
        <f t="shared" si="35"/>
        <v>1.26</v>
      </c>
      <c r="N48" s="26">
        <f t="shared" si="27"/>
        <v>0</v>
      </c>
      <c r="O48" s="24"/>
      <c r="P48" s="37">
        <f>P47/8</f>
        <v>794.0625</v>
      </c>
      <c r="Q48" s="31">
        <f t="shared" si="36"/>
        <v>1.26</v>
      </c>
      <c r="R48" s="26">
        <f t="shared" si="37"/>
        <v>1000.51875</v>
      </c>
    </row>
    <row r="49" spans="2:18" x14ac:dyDescent="0.35">
      <c r="B49" s="24" t="s">
        <v>71</v>
      </c>
      <c r="C49" s="24" t="s">
        <v>63</v>
      </c>
      <c r="D49" s="24">
        <v>0</v>
      </c>
      <c r="E49" s="25">
        <v>375</v>
      </c>
      <c r="F49" s="26">
        <f t="shared" si="33"/>
        <v>0</v>
      </c>
      <c r="G49" s="24"/>
      <c r="H49" s="24">
        <v>0</v>
      </c>
      <c r="I49" s="24">
        <v>375</v>
      </c>
      <c r="J49" s="26">
        <f t="shared" si="34"/>
        <v>0</v>
      </c>
      <c r="K49" s="24"/>
      <c r="L49" s="24">
        <v>0</v>
      </c>
      <c r="M49" s="24">
        <v>375</v>
      </c>
      <c r="N49" s="26">
        <f t="shared" si="27"/>
        <v>0</v>
      </c>
      <c r="O49" s="24"/>
      <c r="P49" s="24">
        <v>1</v>
      </c>
      <c r="Q49" s="24">
        <v>375</v>
      </c>
      <c r="R49" s="26">
        <f t="shared" si="37"/>
        <v>375</v>
      </c>
    </row>
    <row r="50" spans="2:18" x14ac:dyDescent="0.35">
      <c r="B50" s="27" t="s">
        <v>72</v>
      </c>
      <c r="C50" s="28"/>
      <c r="D50" s="28"/>
      <c r="E50" s="28"/>
      <c r="F50" s="29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2:18" x14ac:dyDescent="0.35">
      <c r="B51" s="24" t="s">
        <v>73</v>
      </c>
      <c r="C51" s="24" t="s">
        <v>74</v>
      </c>
      <c r="D51" s="24">
        <v>7</v>
      </c>
      <c r="E51" s="25">
        <v>12.5</v>
      </c>
      <c r="F51" s="26">
        <f t="shared" ref="F51:F68" si="38">D51*E51</f>
        <v>87.5</v>
      </c>
      <c r="G51" s="24"/>
      <c r="H51" s="24">
        <v>56</v>
      </c>
      <c r="I51" s="31">
        <f t="shared" ref="I51:I53" si="39">$E51</f>
        <v>12.5</v>
      </c>
      <c r="J51" s="26">
        <f t="shared" ref="J51:J54" si="40">H51*I51</f>
        <v>700</v>
      </c>
      <c r="K51" s="24"/>
      <c r="L51" s="24">
        <v>17.5</v>
      </c>
      <c r="M51" s="31">
        <f t="shared" ref="M51:M53" si="41">$E51</f>
        <v>12.5</v>
      </c>
      <c r="N51" s="26">
        <f t="shared" ref="N51:N54" si="42">L51*M51</f>
        <v>218.75</v>
      </c>
      <c r="O51" s="24"/>
      <c r="P51" s="24">
        <v>20.5</v>
      </c>
      <c r="Q51" s="31">
        <f t="shared" ref="Q51:Q53" si="43">$E51</f>
        <v>12.5</v>
      </c>
      <c r="R51" s="26">
        <f t="shared" si="37"/>
        <v>256.25</v>
      </c>
    </row>
    <row r="52" spans="2:18" x14ac:dyDescent="0.35">
      <c r="B52" s="24" t="s">
        <v>75</v>
      </c>
      <c r="C52" s="24" t="s">
        <v>74</v>
      </c>
      <c r="D52" s="38">
        <f>D5/23</f>
        <v>0</v>
      </c>
      <c r="E52" s="25">
        <v>12.5</v>
      </c>
      <c r="F52" s="26">
        <f t="shared" si="38"/>
        <v>0</v>
      </c>
      <c r="G52" s="24"/>
      <c r="H52" s="38">
        <f>H5/23</f>
        <v>0</v>
      </c>
      <c r="I52" s="31">
        <f t="shared" si="39"/>
        <v>12.5</v>
      </c>
      <c r="J52" s="26">
        <f t="shared" si="40"/>
        <v>0</v>
      </c>
      <c r="K52" s="24"/>
      <c r="L52" s="38">
        <v>0</v>
      </c>
      <c r="M52" s="31">
        <f t="shared" si="41"/>
        <v>12.5</v>
      </c>
      <c r="N52" s="26">
        <f t="shared" si="42"/>
        <v>0</v>
      </c>
      <c r="O52" s="24"/>
      <c r="P52" s="38">
        <v>254.1</v>
      </c>
      <c r="Q52" s="31">
        <f t="shared" si="43"/>
        <v>12.5</v>
      </c>
      <c r="R52" s="26">
        <f t="shared" si="37"/>
        <v>3176.25</v>
      </c>
    </row>
    <row r="53" spans="2:18" x14ac:dyDescent="0.35">
      <c r="B53" s="24" t="s">
        <v>76</v>
      </c>
      <c r="C53" s="24" t="s">
        <v>74</v>
      </c>
      <c r="D53" s="24">
        <v>0</v>
      </c>
      <c r="E53" s="25">
        <v>12.5</v>
      </c>
      <c r="F53" s="26">
        <f t="shared" si="38"/>
        <v>0</v>
      </c>
      <c r="G53" s="24"/>
      <c r="H53" s="24">
        <v>0</v>
      </c>
      <c r="I53" s="31">
        <f t="shared" si="39"/>
        <v>12.5</v>
      </c>
      <c r="J53" s="26">
        <f t="shared" si="40"/>
        <v>0</v>
      </c>
      <c r="K53" s="24"/>
      <c r="L53" s="24">
        <v>0</v>
      </c>
      <c r="M53" s="31">
        <f t="shared" si="41"/>
        <v>12.5</v>
      </c>
      <c r="N53" s="26">
        <f t="shared" si="42"/>
        <v>0</v>
      </c>
      <c r="O53" s="24"/>
      <c r="P53" s="24">
        <v>0</v>
      </c>
      <c r="Q53" s="31">
        <f t="shared" si="43"/>
        <v>12.5</v>
      </c>
      <c r="R53" s="26">
        <f t="shared" si="37"/>
        <v>0</v>
      </c>
    </row>
    <row r="54" spans="2:18" x14ac:dyDescent="0.35">
      <c r="B54" s="24" t="s">
        <v>77</v>
      </c>
      <c r="C54" s="24"/>
      <c r="D54" s="24"/>
      <c r="E54" s="25"/>
      <c r="F54" s="26">
        <f t="shared" si="38"/>
        <v>0</v>
      </c>
      <c r="G54" s="24"/>
      <c r="H54" s="24"/>
      <c r="I54" s="24"/>
      <c r="J54" s="26">
        <f t="shared" si="40"/>
        <v>0</v>
      </c>
      <c r="K54" s="24"/>
      <c r="L54" s="24"/>
      <c r="M54" s="24"/>
      <c r="N54" s="26">
        <f t="shared" si="42"/>
        <v>0</v>
      </c>
      <c r="O54" s="24"/>
      <c r="P54" s="24"/>
      <c r="Q54" s="24"/>
      <c r="R54" s="26">
        <f t="shared" si="37"/>
        <v>0</v>
      </c>
    </row>
    <row r="55" spans="2:18" x14ac:dyDescent="0.35">
      <c r="B55" s="27" t="s">
        <v>78</v>
      </c>
      <c r="C55" s="28"/>
      <c r="D55" s="28"/>
      <c r="E55" s="28"/>
      <c r="F55" s="29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2:18" x14ac:dyDescent="0.35">
      <c r="B56" s="32" t="s">
        <v>79</v>
      </c>
      <c r="C56" s="24" t="s">
        <v>80</v>
      </c>
      <c r="D56" s="24">
        <v>1</v>
      </c>
      <c r="E56" s="25">
        <v>5.34</v>
      </c>
      <c r="F56" s="26">
        <f t="shared" si="38"/>
        <v>5.34</v>
      </c>
      <c r="G56" s="24"/>
      <c r="H56" s="24">
        <v>0</v>
      </c>
      <c r="I56" s="24">
        <v>5.34</v>
      </c>
      <c r="J56" s="26">
        <f t="shared" ref="J56:J68" si="44">H56*I56</f>
        <v>0</v>
      </c>
      <c r="K56" s="24"/>
      <c r="L56" s="24">
        <v>0</v>
      </c>
      <c r="M56" s="24">
        <v>5.34</v>
      </c>
      <c r="N56" s="26">
        <f t="shared" ref="N56:N68" si="45">L56*M56</f>
        <v>0</v>
      </c>
      <c r="O56" s="24"/>
      <c r="P56" s="24">
        <v>0</v>
      </c>
      <c r="Q56" s="24">
        <v>5.34</v>
      </c>
      <c r="R56" s="26">
        <f t="shared" ref="R56:R68" si="46">P56*Q56</f>
        <v>0</v>
      </c>
    </row>
    <row r="57" spans="2:18" x14ac:dyDescent="0.35">
      <c r="B57" s="32" t="s">
        <v>81</v>
      </c>
      <c r="C57" s="24" t="s">
        <v>80</v>
      </c>
      <c r="D57" s="24">
        <v>5</v>
      </c>
      <c r="E57" s="25">
        <v>12.74</v>
      </c>
      <c r="F57" s="26">
        <f t="shared" si="38"/>
        <v>63.7</v>
      </c>
      <c r="G57" s="24"/>
      <c r="H57" s="24">
        <v>0</v>
      </c>
      <c r="I57" s="24">
        <v>12.74</v>
      </c>
      <c r="J57" s="26">
        <f t="shared" si="44"/>
        <v>0</v>
      </c>
      <c r="K57" s="24"/>
      <c r="L57" s="24">
        <v>0</v>
      </c>
      <c r="M57" s="24">
        <v>12.74</v>
      </c>
      <c r="N57" s="26">
        <f t="shared" si="45"/>
        <v>0</v>
      </c>
      <c r="O57" s="24"/>
      <c r="P57" s="24">
        <v>0</v>
      </c>
      <c r="Q57" s="24">
        <v>12.74</v>
      </c>
      <c r="R57" s="26">
        <f t="shared" si="46"/>
        <v>0</v>
      </c>
    </row>
    <row r="58" spans="2:18" x14ac:dyDescent="0.35">
      <c r="B58" s="32" t="s">
        <v>82</v>
      </c>
      <c r="C58" s="24" t="s">
        <v>80</v>
      </c>
      <c r="D58" s="24">
        <v>1</v>
      </c>
      <c r="E58" s="25">
        <v>8.83</v>
      </c>
      <c r="F58" s="26">
        <f t="shared" si="38"/>
        <v>8.83</v>
      </c>
      <c r="G58" s="24"/>
      <c r="H58" s="24">
        <v>0</v>
      </c>
      <c r="I58" s="24">
        <v>8.83</v>
      </c>
      <c r="J58" s="26">
        <f t="shared" si="44"/>
        <v>0</v>
      </c>
      <c r="K58" s="24"/>
      <c r="L58" s="24">
        <v>0</v>
      </c>
      <c r="M58" s="24">
        <v>8.83</v>
      </c>
      <c r="N58" s="26">
        <f t="shared" si="45"/>
        <v>0</v>
      </c>
      <c r="O58" s="24"/>
      <c r="P58" s="24">
        <v>0</v>
      </c>
      <c r="Q58" s="24">
        <v>8.83</v>
      </c>
      <c r="R58" s="26">
        <f t="shared" si="46"/>
        <v>0</v>
      </c>
    </row>
    <row r="59" spans="2:18" x14ac:dyDescent="0.35">
      <c r="B59" s="32" t="s">
        <v>83</v>
      </c>
      <c r="C59" s="24" t="s">
        <v>80</v>
      </c>
      <c r="D59" s="24">
        <v>0.97</v>
      </c>
      <c r="E59" s="25">
        <v>17.059999999999999</v>
      </c>
      <c r="F59" s="26">
        <f t="shared" si="38"/>
        <v>16.548199999999998</v>
      </c>
      <c r="G59" s="24"/>
      <c r="H59" s="24">
        <v>0</v>
      </c>
      <c r="I59" s="24">
        <v>17.059999999999999</v>
      </c>
      <c r="J59" s="26">
        <f t="shared" si="44"/>
        <v>0</v>
      </c>
      <c r="K59" s="24"/>
      <c r="L59" s="24">
        <v>0</v>
      </c>
      <c r="M59" s="24">
        <v>17.059999999999999</v>
      </c>
      <c r="N59" s="26">
        <f t="shared" si="45"/>
        <v>0</v>
      </c>
      <c r="O59" s="24"/>
      <c r="P59" s="24">
        <v>0</v>
      </c>
      <c r="Q59" s="24">
        <v>17.059999999999999</v>
      </c>
      <c r="R59" s="26">
        <f t="shared" si="46"/>
        <v>0</v>
      </c>
    </row>
    <row r="60" spans="2:18" x14ac:dyDescent="0.35">
      <c r="B60" s="32" t="s">
        <v>84</v>
      </c>
      <c r="C60" s="24" t="s">
        <v>80</v>
      </c>
      <c r="D60" s="24">
        <v>2</v>
      </c>
      <c r="E60" s="25">
        <v>12.99</v>
      </c>
      <c r="F60" s="26">
        <f t="shared" si="38"/>
        <v>25.98</v>
      </c>
      <c r="G60" s="24"/>
      <c r="H60" s="24">
        <v>1</v>
      </c>
      <c r="I60" s="24">
        <v>12.99</v>
      </c>
      <c r="J60" s="26">
        <f t="shared" si="44"/>
        <v>12.99</v>
      </c>
      <c r="K60" s="24"/>
      <c r="L60" s="24">
        <v>0</v>
      </c>
      <c r="M60" s="24">
        <v>12.99</v>
      </c>
      <c r="N60" s="26">
        <f t="shared" si="45"/>
        <v>0</v>
      </c>
      <c r="O60" s="24"/>
      <c r="P60" s="24">
        <v>0</v>
      </c>
      <c r="Q60" s="24">
        <v>12.99</v>
      </c>
      <c r="R60" s="26">
        <f t="shared" si="46"/>
        <v>0</v>
      </c>
    </row>
    <row r="61" spans="2:18" x14ac:dyDescent="0.35">
      <c r="B61" s="32" t="s">
        <v>85</v>
      </c>
      <c r="C61" s="24" t="s">
        <v>80</v>
      </c>
      <c r="D61" s="24">
        <v>2</v>
      </c>
      <c r="E61" s="25">
        <v>17.8</v>
      </c>
      <c r="F61" s="26">
        <f t="shared" si="38"/>
        <v>35.6</v>
      </c>
      <c r="G61" s="24"/>
      <c r="H61" s="24">
        <v>0</v>
      </c>
      <c r="I61" s="24">
        <v>17.8</v>
      </c>
      <c r="J61" s="26">
        <f t="shared" si="44"/>
        <v>0</v>
      </c>
      <c r="K61" s="24"/>
      <c r="L61" s="24">
        <v>0</v>
      </c>
      <c r="M61" s="24">
        <v>17.8</v>
      </c>
      <c r="N61" s="26">
        <f t="shared" si="45"/>
        <v>0</v>
      </c>
      <c r="O61" s="24"/>
      <c r="P61" s="24">
        <v>0</v>
      </c>
      <c r="Q61" s="24">
        <v>17.8</v>
      </c>
      <c r="R61" s="26">
        <f t="shared" si="46"/>
        <v>0</v>
      </c>
    </row>
    <row r="62" spans="2:18" x14ac:dyDescent="0.35">
      <c r="B62" s="32" t="s">
        <v>86</v>
      </c>
      <c r="C62" s="24" t="s">
        <v>80</v>
      </c>
      <c r="D62" s="24">
        <v>1</v>
      </c>
      <c r="E62" s="25">
        <v>14.07</v>
      </c>
      <c r="F62" s="26">
        <f t="shared" si="38"/>
        <v>14.07</v>
      </c>
      <c r="G62" s="24"/>
      <c r="H62" s="24">
        <v>0</v>
      </c>
      <c r="I62" s="24">
        <v>14.07</v>
      </c>
      <c r="J62" s="26">
        <f t="shared" si="44"/>
        <v>0</v>
      </c>
      <c r="K62" s="24"/>
      <c r="L62" s="24">
        <v>0</v>
      </c>
      <c r="M62" s="24">
        <v>14.07</v>
      </c>
      <c r="N62" s="26">
        <f t="shared" si="45"/>
        <v>0</v>
      </c>
      <c r="O62" s="24"/>
      <c r="P62" s="24">
        <v>0</v>
      </c>
      <c r="Q62" s="24">
        <v>14.07</v>
      </c>
      <c r="R62" s="26">
        <f t="shared" si="46"/>
        <v>0</v>
      </c>
    </row>
    <row r="63" spans="2:18" x14ac:dyDescent="0.35">
      <c r="B63" s="32" t="s">
        <v>87</v>
      </c>
      <c r="C63" s="24" t="s">
        <v>80</v>
      </c>
      <c r="D63" s="24">
        <v>0</v>
      </c>
      <c r="E63" s="25">
        <v>14</v>
      </c>
      <c r="F63" s="26">
        <f t="shared" si="38"/>
        <v>0</v>
      </c>
      <c r="G63" s="24"/>
      <c r="H63" s="24">
        <v>5</v>
      </c>
      <c r="I63" s="24">
        <v>14</v>
      </c>
      <c r="J63" s="26">
        <f t="shared" si="44"/>
        <v>70</v>
      </c>
      <c r="K63" s="24"/>
      <c r="L63" s="24">
        <v>7</v>
      </c>
      <c r="M63" s="24">
        <v>14</v>
      </c>
      <c r="N63" s="26">
        <f t="shared" si="45"/>
        <v>98</v>
      </c>
      <c r="O63" s="24"/>
      <c r="P63" s="24">
        <v>8</v>
      </c>
      <c r="Q63" s="24">
        <v>14</v>
      </c>
      <c r="R63" s="26">
        <f t="shared" si="46"/>
        <v>112</v>
      </c>
    </row>
    <row r="64" spans="2:18" x14ac:dyDescent="0.35">
      <c r="B64" s="32" t="s">
        <v>88</v>
      </c>
      <c r="C64" s="24" t="s">
        <v>80</v>
      </c>
      <c r="D64" s="24">
        <v>0</v>
      </c>
      <c r="E64" s="25">
        <v>23</v>
      </c>
      <c r="F64" s="26">
        <f t="shared" si="38"/>
        <v>0</v>
      </c>
      <c r="G64" s="24"/>
      <c r="H64" s="24">
        <v>1</v>
      </c>
      <c r="I64" s="24">
        <v>23</v>
      </c>
      <c r="J64" s="26">
        <f t="shared" si="44"/>
        <v>23</v>
      </c>
      <c r="K64" s="24"/>
      <c r="L64" s="24">
        <v>0</v>
      </c>
      <c r="M64" s="24">
        <v>23</v>
      </c>
      <c r="N64" s="26">
        <f t="shared" si="45"/>
        <v>0</v>
      </c>
      <c r="O64" s="24"/>
      <c r="P64" s="24">
        <v>0</v>
      </c>
      <c r="Q64" s="24">
        <v>23</v>
      </c>
      <c r="R64" s="26">
        <f t="shared" si="46"/>
        <v>0</v>
      </c>
    </row>
    <row r="65" spans="2:18" x14ac:dyDescent="0.35">
      <c r="B65" s="32" t="s">
        <v>89</v>
      </c>
      <c r="C65" s="24" t="s">
        <v>80</v>
      </c>
      <c r="D65" s="24">
        <v>0</v>
      </c>
      <c r="E65" s="25">
        <v>27.87</v>
      </c>
      <c r="F65" s="26">
        <f t="shared" si="38"/>
        <v>0</v>
      </c>
      <c r="G65" s="24"/>
      <c r="H65" s="24">
        <v>1</v>
      </c>
      <c r="I65" s="24">
        <v>27.87</v>
      </c>
      <c r="J65" s="26">
        <f t="shared" si="44"/>
        <v>27.87</v>
      </c>
      <c r="K65" s="24"/>
      <c r="L65" s="24">
        <v>0</v>
      </c>
      <c r="M65" s="24">
        <v>27.87</v>
      </c>
      <c r="N65" s="26">
        <f t="shared" si="45"/>
        <v>0</v>
      </c>
      <c r="O65" s="24"/>
      <c r="P65" s="24">
        <v>0</v>
      </c>
      <c r="Q65" s="24">
        <v>27.87</v>
      </c>
      <c r="R65" s="26">
        <f t="shared" si="46"/>
        <v>0</v>
      </c>
    </row>
    <row r="66" spans="2:18" x14ac:dyDescent="0.35">
      <c r="B66" s="32" t="s">
        <v>90</v>
      </c>
      <c r="C66" s="24" t="s">
        <v>80</v>
      </c>
      <c r="D66" s="24">
        <v>1</v>
      </c>
      <c r="E66" s="25">
        <v>95</v>
      </c>
      <c r="F66" s="26">
        <f t="shared" si="38"/>
        <v>95</v>
      </c>
      <c r="G66" s="24"/>
      <c r="H66" s="24">
        <v>2</v>
      </c>
      <c r="I66" s="24">
        <v>95</v>
      </c>
      <c r="J66" s="26">
        <f t="shared" si="44"/>
        <v>190</v>
      </c>
      <c r="K66" s="24"/>
      <c r="L66" s="24">
        <v>0</v>
      </c>
      <c r="M66" s="24">
        <v>95</v>
      </c>
      <c r="N66" s="26">
        <f t="shared" si="45"/>
        <v>0</v>
      </c>
      <c r="O66" s="24"/>
      <c r="P66" s="24">
        <v>2</v>
      </c>
      <c r="Q66" s="24">
        <v>95</v>
      </c>
      <c r="R66" s="26">
        <f t="shared" si="46"/>
        <v>190</v>
      </c>
    </row>
    <row r="67" spans="2:18" x14ac:dyDescent="0.35">
      <c r="B67" s="32" t="s">
        <v>91</v>
      </c>
      <c r="C67" s="24" t="s">
        <v>80</v>
      </c>
      <c r="D67" s="24">
        <v>1</v>
      </c>
      <c r="E67" s="25">
        <v>225</v>
      </c>
      <c r="F67" s="26">
        <f t="shared" si="38"/>
        <v>225</v>
      </c>
      <c r="G67" s="24"/>
      <c r="H67" s="24">
        <v>1</v>
      </c>
      <c r="I67" s="24">
        <v>225</v>
      </c>
      <c r="J67" s="26">
        <f t="shared" si="44"/>
        <v>225</v>
      </c>
      <c r="K67" s="24"/>
      <c r="L67" s="24">
        <v>0</v>
      </c>
      <c r="M67" s="24">
        <v>225</v>
      </c>
      <c r="N67" s="26">
        <f t="shared" si="45"/>
        <v>0</v>
      </c>
      <c r="O67" s="24"/>
      <c r="P67" s="24">
        <v>1</v>
      </c>
      <c r="Q67" s="24">
        <v>225</v>
      </c>
      <c r="R67" s="26">
        <f t="shared" si="46"/>
        <v>225</v>
      </c>
    </row>
    <row r="68" spans="2:18" x14ac:dyDescent="0.35">
      <c r="B68" s="32" t="s">
        <v>92</v>
      </c>
      <c r="C68" s="24" t="s">
        <v>80</v>
      </c>
      <c r="D68" s="24">
        <v>0</v>
      </c>
      <c r="E68" s="25">
        <v>16.38</v>
      </c>
      <c r="F68" s="26">
        <f t="shared" si="38"/>
        <v>0</v>
      </c>
      <c r="G68" s="24"/>
      <c r="H68" s="24">
        <v>9</v>
      </c>
      <c r="I68" s="24">
        <v>16.38</v>
      </c>
      <c r="J68" s="26">
        <f t="shared" si="44"/>
        <v>147.41999999999999</v>
      </c>
      <c r="K68" s="24"/>
      <c r="L68" s="24">
        <v>12</v>
      </c>
      <c r="M68" s="24">
        <v>16.38</v>
      </c>
      <c r="N68" s="26">
        <f t="shared" si="45"/>
        <v>196.56</v>
      </c>
      <c r="O68" s="24"/>
      <c r="P68" s="24">
        <v>12</v>
      </c>
      <c r="Q68" s="24">
        <v>16.38</v>
      </c>
      <c r="R68" s="26">
        <f t="shared" si="46"/>
        <v>196.56</v>
      </c>
    </row>
    <row r="69" spans="2:18" x14ac:dyDescent="0.35">
      <c r="B69" s="24" t="s">
        <v>93</v>
      </c>
      <c r="C69" s="24" t="s">
        <v>63</v>
      </c>
      <c r="D69" s="39">
        <v>6</v>
      </c>
      <c r="E69" s="34">
        <v>0.06</v>
      </c>
      <c r="F69" s="26">
        <f>SUM(F10:F68)*E69*D69/12</f>
        <v>41.867717092436969</v>
      </c>
      <c r="G69" s="24"/>
      <c r="H69" s="39">
        <v>6</v>
      </c>
      <c r="I69" s="35">
        <f t="shared" ref="I69:I70" si="47">$E69</f>
        <v>0.06</v>
      </c>
      <c r="J69" s="26">
        <f>SUM(J10:J68)*I69*H69/12</f>
        <v>331.20940828125003</v>
      </c>
      <c r="K69" s="24"/>
      <c r="L69" s="39">
        <v>6</v>
      </c>
      <c r="M69" s="35">
        <f t="shared" ref="M69:M70" si="48">$E69</f>
        <v>0.06</v>
      </c>
      <c r="N69" s="26">
        <f>SUM(N10:N68)*M69*L69/12</f>
        <v>40.815903281249994</v>
      </c>
      <c r="O69" s="24"/>
      <c r="P69" s="39">
        <v>6</v>
      </c>
      <c r="Q69" s="35">
        <f t="shared" ref="Q69:Q70" si="49">$E69</f>
        <v>0.06</v>
      </c>
      <c r="R69" s="26">
        <f>SUM(R10:R68)*Q69*P69/12</f>
        <v>297.17199496875003</v>
      </c>
    </row>
    <row r="70" spans="2:18" x14ac:dyDescent="0.35">
      <c r="B70" s="24" t="s">
        <v>94</v>
      </c>
      <c r="C70" s="24" t="s">
        <v>95</v>
      </c>
      <c r="D70" s="24">
        <v>1</v>
      </c>
      <c r="E70" s="25">
        <v>151</v>
      </c>
      <c r="F70" s="26">
        <f t="shared" ref="F70:F71" si="50">D70*E70</f>
        <v>151</v>
      </c>
      <c r="G70" s="24"/>
      <c r="H70" s="24">
        <v>1</v>
      </c>
      <c r="I70" s="31">
        <f t="shared" si="47"/>
        <v>151</v>
      </c>
      <c r="J70" s="26">
        <f t="shared" ref="J70:J71" si="51">H70*I70</f>
        <v>151</v>
      </c>
      <c r="K70" s="24"/>
      <c r="L70" s="24">
        <v>1</v>
      </c>
      <c r="M70" s="31">
        <f t="shared" si="48"/>
        <v>151</v>
      </c>
      <c r="N70" s="26">
        <f t="shared" ref="N70:N71" si="52">L70*M70</f>
        <v>151</v>
      </c>
      <c r="O70" s="24"/>
      <c r="P70" s="24">
        <v>1</v>
      </c>
      <c r="Q70" s="31">
        <f t="shared" si="49"/>
        <v>151</v>
      </c>
      <c r="R70" s="26">
        <f t="shared" ref="R70:R71" si="53">P70*Q70</f>
        <v>151</v>
      </c>
    </row>
    <row r="71" spans="2:18" x14ac:dyDescent="0.35">
      <c r="B71" s="24" t="s">
        <v>96</v>
      </c>
      <c r="C71" s="24" t="s">
        <v>95</v>
      </c>
      <c r="D71" s="24">
        <v>0</v>
      </c>
      <c r="E71" s="24">
        <v>300</v>
      </c>
      <c r="F71" s="40">
        <f t="shared" si="50"/>
        <v>0</v>
      </c>
      <c r="G71" s="24"/>
      <c r="H71" s="24">
        <v>1</v>
      </c>
      <c r="I71" s="24">
        <v>300</v>
      </c>
      <c r="J71" s="40">
        <f t="shared" si="51"/>
        <v>300</v>
      </c>
      <c r="K71" s="24"/>
      <c r="L71" s="24">
        <v>1</v>
      </c>
      <c r="M71" s="24">
        <v>300</v>
      </c>
      <c r="N71" s="40">
        <f t="shared" si="52"/>
        <v>300</v>
      </c>
      <c r="O71" s="24"/>
      <c r="P71" s="24">
        <v>1</v>
      </c>
      <c r="Q71" s="24">
        <v>300</v>
      </c>
      <c r="R71" s="40">
        <f t="shared" si="53"/>
        <v>300</v>
      </c>
    </row>
    <row r="72" spans="2:18" ht="16.2" thickBot="1" x14ac:dyDescent="0.4">
      <c r="B72" s="41" t="s">
        <v>97</v>
      </c>
      <c r="C72" s="41"/>
      <c r="D72" s="41"/>
      <c r="E72" s="41"/>
      <c r="F72" s="42">
        <f>SUM(F10:F71)</f>
        <v>1588.4582868403361</v>
      </c>
      <c r="G72" s="41"/>
      <c r="H72" s="41"/>
      <c r="I72" s="41"/>
      <c r="J72" s="42">
        <f>SUM(J10:J71)</f>
        <v>11822.523017656251</v>
      </c>
      <c r="K72" s="41"/>
      <c r="L72" s="41"/>
      <c r="M72" s="41"/>
      <c r="N72" s="42">
        <f>SUM(N10:N71)</f>
        <v>1852.34601265625</v>
      </c>
      <c r="O72" s="41"/>
      <c r="P72" s="41"/>
      <c r="Q72" s="41"/>
      <c r="R72" s="42">
        <f>SUM(R10:R71)</f>
        <v>10653.905160593751</v>
      </c>
    </row>
    <row r="73" spans="2:18" ht="6.75" customHeight="1" x14ac:dyDescent="0.35">
      <c r="F73" s="17"/>
    </row>
    <row r="74" spans="2:18" ht="16.2" thickBot="1" x14ac:dyDescent="0.4">
      <c r="B74" s="19" t="s">
        <v>98</v>
      </c>
      <c r="C74" s="20"/>
      <c r="D74" s="20"/>
      <c r="E74" s="20"/>
      <c r="F74" s="21">
        <f>F6-F72</f>
        <v>-1588.4582868403361</v>
      </c>
      <c r="G74" s="20"/>
      <c r="H74" s="20"/>
      <c r="I74" s="20"/>
      <c r="J74" s="21">
        <f>J6-J72</f>
        <v>-11822.523017656251</v>
      </c>
      <c r="K74" s="20"/>
      <c r="L74" s="20"/>
      <c r="M74" s="20"/>
      <c r="N74" s="21">
        <f>N6-N72</f>
        <v>-1852.34601265625</v>
      </c>
      <c r="O74" s="20"/>
      <c r="P74" s="20"/>
      <c r="Q74" s="20"/>
      <c r="R74" s="21">
        <f>R6-R72</f>
        <v>12151.569839406247</v>
      </c>
    </row>
    <row r="75" spans="2:18" ht="6.75" customHeight="1" thickTop="1" x14ac:dyDescent="0.35"/>
    <row r="77" spans="2:18" x14ac:dyDescent="0.35">
      <c r="B77" s="1" t="s">
        <v>99</v>
      </c>
    </row>
    <row r="78" spans="2:18" x14ac:dyDescent="0.35">
      <c r="B78" s="1" t="s">
        <v>104</v>
      </c>
      <c r="E78" s="17">
        <f>F74+J74/(1+C81)+N74/((1+C81)^2)+R74/((1+C81)^3)+R74/(1+C81)^4</f>
        <v>5437.510579125681</v>
      </c>
    </row>
    <row r="79" spans="2:18" x14ac:dyDescent="0.35">
      <c r="B79" s="1" t="s">
        <v>100</v>
      </c>
      <c r="E79" s="17">
        <f>(F74+J74/(1+C81)+N74/((1+C81)^2)+R74/((1+C81)^3)+R74/(1+C81)^4+R74/(1+C81)^5+R74/(1+C81)^6+R74/(1+C81)^7+R74/(1+C81)^8+R74/(1+C81)^9+R74/(1+C81)^10+R74/(1+C81)^11+R74/(1+C81)^12+R74/(1+C81)^13+R74/(1+C81)^14)</f>
        <v>76279.684070652394</v>
      </c>
    </row>
    <row r="80" spans="2:18" x14ac:dyDescent="0.35">
      <c r="B80" s="1" t="s">
        <v>101</v>
      </c>
      <c r="E80" s="17">
        <f>(F74+J74/(1+C81)+N74/((1+C81)^2)+R74/((1+C81)^3)+R74/(1+C81)^4+R74/(1+C81)^5+R74/(1+C81)^6+R74/(1+C81)^7+R74/(1+C81)^8+R74/(1+C81)^9+R74/(1+C81)^10+R74/(1+C81)^11+R74/(1+C81)^12+R74/(1+C81)^13+R74/(1+C81)^14+R74/(1+C81)^15++R74/(1+C81)^16+R74/(1+C81)^17+R74/(1+C81)^18+R74/(1+C81)^19)</f>
        <v>98919.669550357226</v>
      </c>
    </row>
    <row r="81" spans="2:5" x14ac:dyDescent="0.35">
      <c r="B81" s="1" t="s">
        <v>102</v>
      </c>
      <c r="C81" s="18">
        <v>0.06</v>
      </c>
    </row>
    <row r="82" spans="2:5" x14ac:dyDescent="0.35">
      <c r="C82" s="18"/>
    </row>
    <row r="83" spans="2:5" x14ac:dyDescent="0.35">
      <c r="B83" s="1" t="s">
        <v>103</v>
      </c>
      <c r="C83" s="18"/>
    </row>
    <row r="84" spans="2:5" x14ac:dyDescent="0.35">
      <c r="B84" s="1" t="s">
        <v>104</v>
      </c>
      <c r="C84" s="18"/>
      <c r="E84" s="17">
        <f>E78/5</f>
        <v>1087.5021158251361</v>
      </c>
    </row>
    <row r="85" spans="2:5" x14ac:dyDescent="0.35">
      <c r="B85" s="1" t="s">
        <v>100</v>
      </c>
      <c r="E85" s="17">
        <f>E79/15</f>
        <v>5085.3122713768262</v>
      </c>
    </row>
    <row r="86" spans="2:5" x14ac:dyDescent="0.35">
      <c r="B86" s="1" t="s">
        <v>101</v>
      </c>
      <c r="E86" s="17">
        <f>E80/20</f>
        <v>4945.9834775178615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Kruse</dc:creator>
  <cp:lastModifiedBy>Jackson, Lauren</cp:lastModifiedBy>
  <dcterms:created xsi:type="dcterms:W3CDTF">2020-07-30T17:39:30Z</dcterms:created>
  <dcterms:modified xsi:type="dcterms:W3CDTF">2021-03-31T20:02:03Z</dcterms:modified>
</cp:coreProperties>
</file>