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9FB36169-B8A1-42DD-84D3-E0F3A491C25E}" xr6:coauthVersionLast="46" xr6:coauthVersionMax="46" xr10:uidLastSave="{00000000-0000-0000-0000-000000000000}"/>
  <bookViews>
    <workbookView xWindow="1116" yWindow="1116" windowWidth="9864" windowHeight="11244" xr2:uid="{6D83A94B-D5E5-4FF8-B4E0-2A21F24A96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4" i="1" l="1"/>
  <c r="N64" i="1"/>
  <c r="J64" i="1"/>
  <c r="F64" i="1"/>
  <c r="Q63" i="1"/>
  <c r="R63" i="1" s="1"/>
  <c r="M63" i="1"/>
  <c r="N63" i="1" s="1"/>
  <c r="I63" i="1"/>
  <c r="J63" i="1" s="1"/>
  <c r="F63" i="1"/>
  <c r="Q62" i="1"/>
  <c r="M62" i="1"/>
  <c r="I62" i="1"/>
  <c r="R61" i="1"/>
  <c r="N61" i="1"/>
  <c r="J61" i="1"/>
  <c r="F61" i="1"/>
  <c r="R60" i="1"/>
  <c r="N60" i="1"/>
  <c r="J60" i="1"/>
  <c r="F60" i="1"/>
  <c r="R59" i="1"/>
  <c r="N59" i="1"/>
  <c r="J59" i="1"/>
  <c r="F59" i="1"/>
  <c r="R58" i="1"/>
  <c r="N58" i="1"/>
  <c r="J58" i="1"/>
  <c r="F58" i="1"/>
  <c r="R57" i="1"/>
  <c r="N57" i="1"/>
  <c r="J57" i="1"/>
  <c r="F57" i="1"/>
  <c r="R56" i="1"/>
  <c r="N56" i="1"/>
  <c r="J56" i="1"/>
  <c r="F56" i="1"/>
  <c r="R55" i="1"/>
  <c r="N55" i="1"/>
  <c r="J55" i="1"/>
  <c r="F55" i="1"/>
  <c r="R54" i="1"/>
  <c r="N54" i="1"/>
  <c r="J54" i="1"/>
  <c r="F54" i="1"/>
  <c r="R53" i="1"/>
  <c r="N53" i="1"/>
  <c r="J53" i="1"/>
  <c r="F53" i="1"/>
  <c r="R52" i="1"/>
  <c r="N52" i="1"/>
  <c r="J52" i="1"/>
  <c r="F52" i="1"/>
  <c r="R51" i="1"/>
  <c r="N51" i="1"/>
  <c r="J51" i="1"/>
  <c r="F51" i="1"/>
  <c r="R50" i="1"/>
  <c r="N50" i="1"/>
  <c r="J50" i="1"/>
  <c r="F50" i="1"/>
  <c r="R49" i="1"/>
  <c r="N49" i="1"/>
  <c r="J49" i="1"/>
  <c r="F49" i="1"/>
  <c r="R47" i="1"/>
  <c r="N47" i="1"/>
  <c r="J47" i="1"/>
  <c r="F47" i="1"/>
  <c r="Q46" i="1"/>
  <c r="R46" i="1" s="1"/>
  <c r="M46" i="1"/>
  <c r="N46" i="1" s="1"/>
  <c r="I46" i="1"/>
  <c r="J46" i="1" s="1"/>
  <c r="F46" i="1"/>
  <c r="Q45" i="1"/>
  <c r="M45" i="1"/>
  <c r="I45" i="1"/>
  <c r="H45" i="1"/>
  <c r="J45" i="1" s="1"/>
  <c r="D45" i="1"/>
  <c r="F45" i="1" s="1"/>
  <c r="Q44" i="1"/>
  <c r="R44" i="1" s="1"/>
  <c r="M44" i="1"/>
  <c r="N44" i="1" s="1"/>
  <c r="I44" i="1"/>
  <c r="J44" i="1" s="1"/>
  <c r="F44" i="1"/>
  <c r="R42" i="1"/>
  <c r="N42" i="1"/>
  <c r="J42" i="1"/>
  <c r="F42" i="1"/>
  <c r="H40" i="1"/>
  <c r="J40" i="1" s="1"/>
  <c r="D40" i="1"/>
  <c r="D41" i="1" s="1"/>
  <c r="F41" i="1" s="1"/>
  <c r="R38" i="1"/>
  <c r="N38" i="1"/>
  <c r="J38" i="1"/>
  <c r="F38" i="1"/>
  <c r="R37" i="1"/>
  <c r="N37" i="1"/>
  <c r="J37" i="1"/>
  <c r="F37" i="1"/>
  <c r="R36" i="1"/>
  <c r="N36" i="1"/>
  <c r="J36" i="1"/>
  <c r="F36" i="1"/>
  <c r="R34" i="1"/>
  <c r="N34" i="1"/>
  <c r="J34" i="1"/>
  <c r="F34" i="1"/>
  <c r="R33" i="1"/>
  <c r="N33" i="1"/>
  <c r="J33" i="1"/>
  <c r="F33" i="1"/>
  <c r="R32" i="1"/>
  <c r="N32" i="1"/>
  <c r="J32" i="1"/>
  <c r="F32" i="1"/>
  <c r="R31" i="1"/>
  <c r="N31" i="1"/>
  <c r="J31" i="1"/>
  <c r="F31" i="1"/>
  <c r="R29" i="1"/>
  <c r="N29" i="1"/>
  <c r="J29" i="1"/>
  <c r="F29" i="1"/>
  <c r="R28" i="1"/>
  <c r="N28" i="1"/>
  <c r="J28" i="1"/>
  <c r="F28" i="1"/>
  <c r="R26" i="1"/>
  <c r="N26" i="1"/>
  <c r="J26" i="1"/>
  <c r="F26" i="1"/>
  <c r="R25" i="1"/>
  <c r="N25" i="1"/>
  <c r="J25" i="1"/>
  <c r="F25" i="1"/>
  <c r="R24" i="1"/>
  <c r="N24" i="1"/>
  <c r="J24" i="1"/>
  <c r="F24" i="1"/>
  <c r="Q22" i="1"/>
  <c r="R22" i="1" s="1"/>
  <c r="M22" i="1"/>
  <c r="N22" i="1" s="1"/>
  <c r="I22" i="1"/>
  <c r="J22" i="1" s="1"/>
  <c r="F22" i="1"/>
  <c r="Q21" i="1"/>
  <c r="R21" i="1" s="1"/>
  <c r="M21" i="1"/>
  <c r="N21" i="1" s="1"/>
  <c r="I21" i="1"/>
  <c r="J21" i="1" s="1"/>
  <c r="F21" i="1"/>
  <c r="Q20" i="1"/>
  <c r="R20" i="1" s="1"/>
  <c r="M20" i="1"/>
  <c r="N20" i="1" s="1"/>
  <c r="I20" i="1"/>
  <c r="J20" i="1" s="1"/>
  <c r="F20" i="1"/>
  <c r="Q19" i="1"/>
  <c r="R19" i="1" s="1"/>
  <c r="M19" i="1"/>
  <c r="N19" i="1" s="1"/>
  <c r="I19" i="1"/>
  <c r="J19" i="1" s="1"/>
  <c r="F19" i="1"/>
  <c r="Q17" i="1"/>
  <c r="R17" i="1" s="1"/>
  <c r="M17" i="1"/>
  <c r="N17" i="1" s="1"/>
  <c r="I17" i="1"/>
  <c r="J17" i="1" s="1"/>
  <c r="F17" i="1"/>
  <c r="E16" i="1"/>
  <c r="I16" i="1" s="1"/>
  <c r="J16" i="1" s="1"/>
  <c r="Q14" i="1"/>
  <c r="R14" i="1" s="1"/>
  <c r="M14" i="1"/>
  <c r="N14" i="1" s="1"/>
  <c r="I14" i="1"/>
  <c r="J14" i="1" s="1"/>
  <c r="Q13" i="1"/>
  <c r="R13" i="1" s="1"/>
  <c r="M13" i="1"/>
  <c r="N13" i="1" s="1"/>
  <c r="I13" i="1"/>
  <c r="J13" i="1" s="1"/>
  <c r="F13" i="1"/>
  <c r="Q12" i="1"/>
  <c r="R12" i="1" s="1"/>
  <c r="M12" i="1"/>
  <c r="N12" i="1" s="1"/>
  <c r="I12" i="1"/>
  <c r="J12" i="1" s="1"/>
  <c r="F12" i="1"/>
  <c r="Q11" i="1"/>
  <c r="R11" i="1" s="1"/>
  <c r="M11" i="1"/>
  <c r="N11" i="1" s="1"/>
  <c r="I11" i="1"/>
  <c r="J11" i="1" s="1"/>
  <c r="F11" i="1"/>
  <c r="Q5" i="1"/>
  <c r="P5" i="1"/>
  <c r="P45" i="1" s="1"/>
  <c r="M5" i="1"/>
  <c r="L5" i="1"/>
  <c r="L40" i="1" s="1"/>
  <c r="I5" i="1"/>
  <c r="J5" i="1" s="1"/>
  <c r="J6" i="1" s="1"/>
  <c r="F5" i="1"/>
  <c r="F6" i="1" s="1"/>
  <c r="M16" i="1" l="1"/>
  <c r="N16" i="1" s="1"/>
  <c r="R45" i="1"/>
  <c r="F40" i="1"/>
  <c r="R5" i="1"/>
  <c r="R6" i="1" s="1"/>
  <c r="R35" i="1" s="1"/>
  <c r="L41" i="1"/>
  <c r="N41" i="1" s="1"/>
  <c r="N40" i="1"/>
  <c r="F35" i="1"/>
  <c r="J35" i="1"/>
  <c r="N5" i="1"/>
  <c r="N6" i="1" s="1"/>
  <c r="P40" i="1"/>
  <c r="Q16" i="1"/>
  <c r="R16" i="1" s="1"/>
  <c r="L45" i="1"/>
  <c r="N45" i="1" s="1"/>
  <c r="F16" i="1"/>
  <c r="H41" i="1"/>
  <c r="J41" i="1" s="1"/>
  <c r="F62" i="1" l="1"/>
  <c r="F65" i="1" s="1"/>
  <c r="F66" i="1" s="1"/>
  <c r="R40" i="1"/>
  <c r="P41" i="1"/>
  <c r="R41" i="1" s="1"/>
  <c r="J62" i="1"/>
  <c r="J65" i="1" s="1"/>
  <c r="J66" i="1" s="1"/>
  <c r="N35" i="1"/>
  <c r="N62" i="1" l="1"/>
  <c r="N65" i="1" s="1"/>
  <c r="N66" i="1" s="1"/>
  <c r="R62" i="1"/>
  <c r="R65" i="1" s="1"/>
  <c r="R66" i="1" s="1"/>
  <c r="E72" i="1" l="1"/>
  <c r="E78" i="1" s="1"/>
  <c r="E70" i="1"/>
  <c r="E76" i="1" s="1"/>
  <c r="E71" i="1"/>
  <c r="E77" i="1" s="1"/>
</calcChain>
</file>

<file path=xl/sharedStrings.xml><?xml version="1.0" encoding="utf-8"?>
<sst xmlns="http://schemas.openxmlformats.org/spreadsheetml/2006/main" count="152" uniqueCount="97">
  <si>
    <t>2020 Enterprise Budget</t>
  </si>
  <si>
    <t>Blackberry, Open Field Costs and Returns for Missouri</t>
  </si>
  <si>
    <t>Year 1-Site Preparation</t>
  </si>
  <si>
    <t>Year 2-Planting Year</t>
  </si>
  <si>
    <t>Year 3-Year After Planting</t>
  </si>
  <si>
    <t>Years 4-15: Full Production Year</t>
  </si>
  <si>
    <t>Revenues, $/Acre</t>
  </si>
  <si>
    <t>Yield Units</t>
  </si>
  <si>
    <t>Yield</t>
  </si>
  <si>
    <t>Sales Price 
Dollars Per Unit</t>
  </si>
  <si>
    <t>Gross Returns
Dollars Per Acre</t>
  </si>
  <si>
    <t xml:space="preserve">  Fresh Berry Sales*</t>
  </si>
  <si>
    <t>pounds</t>
  </si>
  <si>
    <t>Total Revenue</t>
  </si>
  <si>
    <t xml:space="preserve">*Adjusted for 13.4% yield loss </t>
  </si>
  <si>
    <t>Variable Costs, $/Acre</t>
  </si>
  <si>
    <t>Input Units</t>
  </si>
  <si>
    <t>Input Quantity</t>
  </si>
  <si>
    <t>Input Price 
Dollars Per Unit</t>
  </si>
  <si>
    <t>Cost 
Dollars Per Acre</t>
  </si>
  <si>
    <t xml:space="preserve">  Plants</t>
  </si>
  <si>
    <t>plants</t>
  </si>
  <si>
    <t xml:space="preserve">  Grass seed</t>
  </si>
  <si>
    <t xml:space="preserve">  Soil test</t>
  </si>
  <si>
    <t>soil test</t>
  </si>
  <si>
    <t xml:space="preserve">  Straw mulch</t>
  </si>
  <si>
    <t>bales</t>
  </si>
  <si>
    <t xml:space="preserve">  Cover crop seed</t>
  </si>
  <si>
    <t xml:space="preserve">    Oats</t>
  </si>
  <si>
    <t>bushels</t>
  </si>
  <si>
    <t xml:space="preserve">    Annual ryegrass</t>
  </si>
  <si>
    <t xml:space="preserve">  Fertilizer </t>
  </si>
  <si>
    <t xml:space="preserve">    Urea</t>
  </si>
  <si>
    <t xml:space="preserve">    Phosphate </t>
  </si>
  <si>
    <t xml:space="preserve">    Potash</t>
  </si>
  <si>
    <t xml:space="preserve">    Lime</t>
  </si>
  <si>
    <t>tons</t>
  </si>
  <si>
    <t xml:space="preserve">  Herbicide</t>
  </si>
  <si>
    <t xml:space="preserve">    Devironol W</t>
  </si>
  <si>
    <t xml:space="preserve">    Princep 90DF</t>
  </si>
  <si>
    <t xml:space="preserve">    Surflan AS</t>
  </si>
  <si>
    <t>gallons</t>
  </si>
  <si>
    <t xml:space="preserve">  Insecticides</t>
  </si>
  <si>
    <t xml:space="preserve">    Assail 30SG</t>
  </si>
  <si>
    <t>ounces</t>
  </si>
  <si>
    <t xml:space="preserve">    Provado 1.6F</t>
  </si>
  <si>
    <t xml:space="preserve">  Fungicides</t>
  </si>
  <si>
    <t xml:space="preserve">    Captan 80W</t>
  </si>
  <si>
    <t xml:space="preserve">    Elevate 50WDG</t>
  </si>
  <si>
    <t xml:space="preserve">    Lime sulfur</t>
  </si>
  <si>
    <t xml:space="preserve">    Pristine 38WDG</t>
  </si>
  <si>
    <t xml:space="preserve">  Marketing</t>
  </si>
  <si>
    <t>% of sales</t>
  </si>
  <si>
    <t xml:space="preserve">  Drip tape</t>
  </si>
  <si>
    <t>feet</t>
  </si>
  <si>
    <t xml:space="preserve">  Irrigation</t>
  </si>
  <si>
    <t>months</t>
  </si>
  <si>
    <t xml:space="preserve">  Plant analysis kit</t>
  </si>
  <si>
    <t>1 kit</t>
  </si>
  <si>
    <t xml:space="preserve">  Packaging</t>
  </si>
  <si>
    <t xml:space="preserve">    Plastic clamshells</t>
  </si>
  <si>
    <t>containers</t>
  </si>
  <si>
    <t xml:space="preserve">    Flats</t>
  </si>
  <si>
    <t xml:space="preserve">  Refrigeration</t>
  </si>
  <si>
    <t xml:space="preserve">  Labor</t>
  </si>
  <si>
    <t xml:space="preserve">    General labor</t>
  </si>
  <si>
    <t>hours</t>
  </si>
  <si>
    <t xml:space="preserve">    Harvest labor</t>
  </si>
  <si>
    <t xml:space="preserve">    Other labor</t>
  </si>
  <si>
    <t xml:space="preserve">  Transportation</t>
  </si>
  <si>
    <t xml:space="preserve">  Machinery fuel/repair/maintenance</t>
  </si>
  <si>
    <t xml:space="preserve">    Sub-soiler</t>
  </si>
  <si>
    <t>trips</t>
  </si>
  <si>
    <t xml:space="preserve">    Chisel plow</t>
  </si>
  <si>
    <t xml:space="preserve">    Tandem disk</t>
  </si>
  <si>
    <t xml:space="preserve">    Drill</t>
  </si>
  <si>
    <t xml:space="preserve">    Disk bed</t>
  </si>
  <si>
    <t xml:space="preserve">    Harrow</t>
  </si>
  <si>
    <t xml:space="preserve">    Sprayer</t>
  </si>
  <si>
    <t xml:space="preserve">    Broadcast seeder</t>
  </si>
  <si>
    <t xml:space="preserve">    Side-dresser</t>
  </si>
  <si>
    <t xml:space="preserve">    Lime application</t>
  </si>
  <si>
    <t xml:space="preserve">    Air blast sprayer</t>
  </si>
  <si>
    <t xml:space="preserve">    Sickle-bar cutter</t>
  </si>
  <si>
    <t xml:space="preserve">    Mower</t>
  </si>
  <si>
    <t xml:space="preserve">  Interest on operating capital</t>
  </si>
  <si>
    <t xml:space="preserve">  Land</t>
  </si>
  <si>
    <t>acre</t>
  </si>
  <si>
    <t xml:space="preserve">  Irrigation system</t>
  </si>
  <si>
    <t xml:space="preserve">      Total Costs</t>
  </si>
  <si>
    <t>Returns over Total Costs, $/Acre</t>
  </si>
  <si>
    <t>Net Present Value of Net Returns</t>
  </si>
  <si>
    <t xml:space="preserve">  Breakeven 5 Year Patch (3 years bearing)</t>
  </si>
  <si>
    <t xml:space="preserve">  10 Year Patch (8 years bearing)</t>
  </si>
  <si>
    <t xml:space="preserve">  15 Year Patch (13 years bearing)</t>
  </si>
  <si>
    <t>Discount Rate</t>
  </si>
  <si>
    <t>Average Return Per Year, $/Acre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</si>
</sst>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sz val="9"/>
      <color theme="1"/>
      <name val="Palatino Linotype"/>
      <family val="1"/>
    </font>
    <font>
      <sz val="10.5"/>
      <color theme="1"/>
      <name val="Palatino Linotype"/>
      <family val="1"/>
    </font>
    <font>
      <i/>
      <sz val="10.5"/>
      <color theme="1"/>
      <name val="Palatino Linotype"/>
      <family val="1"/>
    </font>
    <font>
      <sz val="10.5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/>
    </xf>
    <xf numFmtId="0" fontId="3" fillId="2" borderId="1" xfId="0" applyFont="1" applyFill="1" applyBorder="1"/>
    <xf numFmtId="0" fontId="4" fillId="2" borderId="3" xfId="0" applyFont="1" applyFill="1" applyBorder="1"/>
    <xf numFmtId="0" fontId="3" fillId="2" borderId="3" xfId="0" applyFont="1" applyFill="1" applyBorder="1" applyAlignment="1">
      <alignment horizontal="center" wrapText="1"/>
    </xf>
    <xf numFmtId="0" fontId="3" fillId="2" borderId="3" xfId="0" applyFont="1" applyFill="1" applyBorder="1"/>
    <xf numFmtId="164" fontId="3" fillId="0" borderId="4" xfId="0" applyNumberFormat="1" applyFont="1" applyBorder="1"/>
    <xf numFmtId="165" fontId="3" fillId="0" borderId="0" xfId="0" applyNumberFormat="1" applyFont="1"/>
    <xf numFmtId="0" fontId="5" fillId="0" borderId="3" xfId="0" applyFont="1" applyBorder="1"/>
    <xf numFmtId="0" fontId="3" fillId="0" borderId="3" xfId="0" applyFont="1" applyBorder="1"/>
    <xf numFmtId="164" fontId="3" fillId="0" borderId="3" xfId="0" applyNumberFormat="1" applyFont="1" applyBorder="1"/>
    <xf numFmtId="0" fontId="4" fillId="3" borderId="3" xfId="0" applyFont="1" applyFill="1" applyBorder="1"/>
    <xf numFmtId="0" fontId="3" fillId="3" borderId="3" xfId="0" applyFont="1" applyFill="1" applyBorder="1" applyAlignment="1">
      <alignment horizontal="center" wrapText="1"/>
    </xf>
    <xf numFmtId="164" fontId="3" fillId="0" borderId="0" xfId="0" applyNumberFormat="1" applyFont="1"/>
    <xf numFmtId="9" fontId="3" fillId="0" borderId="0" xfId="1" applyFont="1"/>
    <xf numFmtId="0" fontId="4" fillId="0" borderId="6" xfId="0" applyFont="1" applyBorder="1"/>
    <xf numFmtId="0" fontId="3" fillId="0" borderId="6" xfId="0" applyFont="1" applyBorder="1"/>
    <xf numFmtId="164" fontId="3" fillId="0" borderId="6" xfId="0" applyNumberFormat="1" applyFont="1" applyBorder="1"/>
    <xf numFmtId="0" fontId="3" fillId="0" borderId="0" xfId="0" applyFont="1" applyFill="1"/>
    <xf numFmtId="0" fontId="3" fillId="0" borderId="3" xfId="0" applyFont="1" applyFill="1" applyBorder="1"/>
    <xf numFmtId="0" fontId="4" fillId="0" borderId="0" xfId="0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Fill="1"/>
    <xf numFmtId="164" fontId="7" fillId="0" borderId="0" xfId="0" applyNumberFormat="1" applyFont="1"/>
    <xf numFmtId="0" fontId="8" fillId="4" borderId="0" xfId="0" applyFont="1" applyFill="1"/>
    <xf numFmtId="0" fontId="7" fillId="4" borderId="0" xfId="0" applyFont="1" applyFill="1"/>
    <xf numFmtId="164" fontId="7" fillId="4" borderId="0" xfId="0" applyNumberFormat="1" applyFont="1" applyFill="1"/>
    <xf numFmtId="2" fontId="7" fillId="0" borderId="0" xfId="0" applyNumberFormat="1" applyFont="1" applyFill="1"/>
    <xf numFmtId="2" fontId="7" fillId="0" borderId="0" xfId="0" applyNumberFormat="1" applyFont="1"/>
    <xf numFmtId="0" fontId="9" fillId="0" borderId="0" xfId="0" applyFont="1"/>
    <xf numFmtId="2" fontId="7" fillId="4" borderId="0" xfId="0" applyNumberFormat="1" applyFont="1" applyFill="1"/>
    <xf numFmtId="9" fontId="7" fillId="0" borderId="0" xfId="1" applyFont="1"/>
    <xf numFmtId="1" fontId="7" fillId="0" borderId="0" xfId="0" applyNumberFormat="1" applyFont="1"/>
    <xf numFmtId="165" fontId="7" fillId="0" borderId="0" xfId="0" applyNumberFormat="1" applyFont="1"/>
    <xf numFmtId="3" fontId="7" fillId="0" borderId="0" xfId="0" applyNumberFormat="1" applyFont="1"/>
    <xf numFmtId="9" fontId="7" fillId="0" borderId="0" xfId="1" applyFont="1" applyFill="1"/>
    <xf numFmtId="164" fontId="7" fillId="0" borderId="5" xfId="0" applyNumberFormat="1" applyFont="1" applyBorder="1"/>
    <xf numFmtId="0" fontId="7" fillId="0" borderId="3" xfId="0" applyFont="1" applyBorder="1"/>
    <xf numFmtId="164" fontId="7" fillId="0" borderId="3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C774C-687B-4AB7-9E35-EC3B8ABDCF16}">
  <dimension ref="B1:U78"/>
  <sheetViews>
    <sheetView tabSelected="1" workbookViewId="0">
      <selection activeCell="B1" sqref="B1"/>
    </sheetView>
  </sheetViews>
  <sheetFormatPr defaultColWidth="9.109375" defaultRowHeight="15.6" x14ac:dyDescent="0.35"/>
  <cols>
    <col min="1" max="1" width="3.109375" style="2" customWidth="1"/>
    <col min="2" max="2" width="38.109375" style="2" customWidth="1"/>
    <col min="3" max="3" width="10.109375" style="2" bestFit="1" customWidth="1"/>
    <col min="4" max="4" width="9.33203125" style="2" customWidth="1"/>
    <col min="5" max="5" width="11.33203125" style="2" customWidth="1"/>
    <col min="6" max="6" width="9.33203125" style="2" customWidth="1"/>
    <col min="7" max="7" width="1.6640625" style="2" customWidth="1"/>
    <col min="8" max="9" width="9.33203125" style="2" customWidth="1"/>
    <col min="10" max="10" width="10.88671875" style="2" customWidth="1"/>
    <col min="11" max="11" width="1" style="2" customWidth="1"/>
    <col min="12" max="13" width="9.33203125" style="2" bestFit="1" customWidth="1"/>
    <col min="14" max="14" width="10.88671875" style="2" bestFit="1" customWidth="1"/>
    <col min="15" max="15" width="1.109375" style="2" customWidth="1"/>
    <col min="16" max="17" width="10.6640625" style="2" customWidth="1"/>
    <col min="18" max="18" width="11.33203125" style="2" bestFit="1" customWidth="1"/>
    <col min="19" max="20" width="9.109375" style="2"/>
    <col min="21" max="21" width="10.109375" style="2" bestFit="1" customWidth="1"/>
    <col min="22" max="16384" width="9.109375" style="2"/>
  </cols>
  <sheetData>
    <row r="1" spans="2:18" ht="17.399999999999999" x14ac:dyDescent="0.4">
      <c r="B1" s="1" t="s">
        <v>0</v>
      </c>
    </row>
    <row r="2" spans="2:18" ht="17.399999999999999" x14ac:dyDescent="0.4">
      <c r="B2" s="1" t="s">
        <v>1</v>
      </c>
    </row>
    <row r="3" spans="2:18" ht="17.399999999999999" x14ac:dyDescent="0.4">
      <c r="B3" s="3"/>
      <c r="C3" s="3"/>
      <c r="D3" s="4" t="s">
        <v>2</v>
      </c>
      <c r="E3" s="5"/>
      <c r="F3" s="5"/>
      <c r="G3" s="6"/>
      <c r="H3" s="4" t="s">
        <v>3</v>
      </c>
      <c r="I3" s="5"/>
      <c r="J3" s="5"/>
      <c r="K3" s="6"/>
      <c r="L3" s="4" t="s">
        <v>4</v>
      </c>
      <c r="M3" s="5"/>
      <c r="N3" s="5"/>
      <c r="O3" s="6"/>
      <c r="P3" s="4" t="s">
        <v>5</v>
      </c>
      <c r="Q3" s="5"/>
      <c r="R3" s="5"/>
    </row>
    <row r="4" spans="2:18" ht="63" thickBot="1" x14ac:dyDescent="0.4"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9"/>
      <c r="H4" s="8" t="s">
        <v>8</v>
      </c>
      <c r="I4" s="8" t="s">
        <v>9</v>
      </c>
      <c r="J4" s="8" t="s">
        <v>10</v>
      </c>
      <c r="K4" s="9"/>
      <c r="L4" s="8" t="s">
        <v>8</v>
      </c>
      <c r="M4" s="8" t="s">
        <v>9</v>
      </c>
      <c r="N4" s="8" t="s">
        <v>10</v>
      </c>
      <c r="O4" s="9"/>
      <c r="P4" s="8" t="s">
        <v>8</v>
      </c>
      <c r="Q4" s="8" t="s">
        <v>9</v>
      </c>
      <c r="R4" s="8" t="s">
        <v>10</v>
      </c>
    </row>
    <row r="5" spans="2:18" x14ac:dyDescent="0.35">
      <c r="B5" s="2" t="s">
        <v>11</v>
      </c>
      <c r="C5" s="2" t="s">
        <v>12</v>
      </c>
      <c r="D5" s="2">
        <v>0</v>
      </c>
      <c r="E5" s="22">
        <v>2.76</v>
      </c>
      <c r="F5" s="10">
        <f>D5*E5</f>
        <v>0</v>
      </c>
      <c r="H5" s="2">
        <v>0</v>
      </c>
      <c r="I5" s="2">
        <f>$E5</f>
        <v>2.76</v>
      </c>
      <c r="J5" s="10">
        <f>H5*I5</f>
        <v>0</v>
      </c>
      <c r="L5" s="11">
        <f>H11*1.75*(1-0.134)</f>
        <v>1650.3795</v>
      </c>
      <c r="M5" s="2">
        <f>$E5</f>
        <v>2.76</v>
      </c>
      <c r="N5" s="10">
        <f>L5*M5</f>
        <v>4555.0474199999999</v>
      </c>
      <c r="P5" s="11">
        <f>H11*5.61*(1-0.134)</f>
        <v>5290.6451399999996</v>
      </c>
      <c r="Q5" s="2">
        <f>$E5</f>
        <v>2.76</v>
      </c>
      <c r="R5" s="10">
        <f>P5*Q5</f>
        <v>14602.180586399998</v>
      </c>
    </row>
    <row r="6" spans="2:18" ht="16.2" thickBot="1" x14ac:dyDescent="0.4">
      <c r="B6" s="12" t="s">
        <v>13</v>
      </c>
      <c r="C6" s="13"/>
      <c r="D6" s="13"/>
      <c r="E6" s="23"/>
      <c r="F6" s="14">
        <f>F5</f>
        <v>0</v>
      </c>
      <c r="G6" s="13"/>
      <c r="H6" s="13"/>
      <c r="I6" s="13"/>
      <c r="J6" s="14">
        <f>J5</f>
        <v>0</v>
      </c>
      <c r="K6" s="13"/>
      <c r="L6" s="13"/>
      <c r="M6" s="13"/>
      <c r="N6" s="14">
        <f>N5</f>
        <v>4555.0474199999999</v>
      </c>
      <c r="O6" s="13"/>
      <c r="P6" s="13"/>
      <c r="Q6" s="13"/>
      <c r="R6" s="14">
        <f>R5</f>
        <v>14602.180586399998</v>
      </c>
    </row>
    <row r="7" spans="2:18" ht="13.5" customHeight="1" x14ac:dyDescent="0.35">
      <c r="B7" s="27" t="s">
        <v>14</v>
      </c>
      <c r="E7" s="22"/>
    </row>
    <row r="8" spans="2:18" x14ac:dyDescent="0.35">
      <c r="B8" s="6"/>
      <c r="C8" s="5"/>
      <c r="D8" s="4" t="s">
        <v>2</v>
      </c>
      <c r="E8" s="5"/>
      <c r="F8" s="5"/>
      <c r="G8" s="6"/>
      <c r="H8" s="4" t="s">
        <v>3</v>
      </c>
      <c r="I8" s="5"/>
      <c r="J8" s="5"/>
      <c r="K8" s="6"/>
      <c r="L8" s="4" t="s">
        <v>4</v>
      </c>
      <c r="M8" s="5"/>
      <c r="N8" s="5"/>
      <c r="O8" s="6"/>
      <c r="P8" s="4" t="s">
        <v>5</v>
      </c>
      <c r="Q8" s="5"/>
      <c r="R8" s="5"/>
    </row>
    <row r="9" spans="2:18" ht="63" thickBot="1" x14ac:dyDescent="0.4">
      <c r="B9" s="15" t="s">
        <v>15</v>
      </c>
      <c r="C9" s="16" t="s">
        <v>16</v>
      </c>
      <c r="D9" s="16" t="s">
        <v>17</v>
      </c>
      <c r="E9" s="8" t="s">
        <v>18</v>
      </c>
      <c r="F9" s="16" t="s">
        <v>19</v>
      </c>
      <c r="G9" s="9"/>
      <c r="H9" s="16" t="s">
        <v>17</v>
      </c>
      <c r="I9" s="16" t="s">
        <v>18</v>
      </c>
      <c r="J9" s="16" t="s">
        <v>19</v>
      </c>
      <c r="K9" s="9"/>
      <c r="L9" s="16" t="s">
        <v>17</v>
      </c>
      <c r="M9" s="16" t="s">
        <v>18</v>
      </c>
      <c r="N9" s="16" t="s">
        <v>19</v>
      </c>
      <c r="O9" s="9"/>
      <c r="P9" s="16" t="s">
        <v>17</v>
      </c>
      <c r="Q9" s="16" t="s">
        <v>18</v>
      </c>
      <c r="R9" s="16" t="s">
        <v>19</v>
      </c>
    </row>
    <row r="10" spans="2:18" ht="6.75" hidden="1" customHeight="1" x14ac:dyDescent="0.35">
      <c r="E10" s="22"/>
    </row>
    <row r="11" spans="2:18" x14ac:dyDescent="0.35">
      <c r="B11" s="28" t="s">
        <v>20</v>
      </c>
      <c r="C11" s="28" t="s">
        <v>21</v>
      </c>
      <c r="D11" s="28">
        <v>0</v>
      </c>
      <c r="E11" s="29">
        <v>3.35</v>
      </c>
      <c r="F11" s="30">
        <f t="shared" ref="F11:F12" si="0">D11*E11</f>
        <v>0</v>
      </c>
      <c r="G11" s="28"/>
      <c r="H11" s="28">
        <v>1089</v>
      </c>
      <c r="I11" s="28">
        <f>$E11</f>
        <v>3.35</v>
      </c>
      <c r="J11" s="30">
        <f t="shared" ref="J11:J19" si="1">H11*I11</f>
        <v>3648.15</v>
      </c>
      <c r="K11" s="28"/>
      <c r="L11" s="28">
        <v>100</v>
      </c>
      <c r="M11" s="28">
        <f>$E11</f>
        <v>3.35</v>
      </c>
      <c r="N11" s="30">
        <f t="shared" ref="N11:N14" si="2">L11*M11</f>
        <v>335</v>
      </c>
      <c r="O11" s="28"/>
      <c r="P11" s="28">
        <v>0</v>
      </c>
      <c r="Q11" s="28">
        <f>$E11</f>
        <v>3.35</v>
      </c>
      <c r="R11" s="30">
        <f t="shared" ref="R11:R14" si="3">P11*Q11</f>
        <v>0</v>
      </c>
    </row>
    <row r="12" spans="2:18" x14ac:dyDescent="0.35">
      <c r="B12" s="28" t="s">
        <v>22</v>
      </c>
      <c r="C12" s="28" t="s">
        <v>12</v>
      </c>
      <c r="D12" s="28">
        <v>0</v>
      </c>
      <c r="E12" s="29">
        <v>2.56</v>
      </c>
      <c r="F12" s="30">
        <f t="shared" si="0"/>
        <v>0</v>
      </c>
      <c r="G12" s="28"/>
      <c r="H12" s="28">
        <v>21</v>
      </c>
      <c r="I12" s="28">
        <f t="shared" ref="I12:I14" si="4">$E12</f>
        <v>2.56</v>
      </c>
      <c r="J12" s="30">
        <f t="shared" si="1"/>
        <v>53.76</v>
      </c>
      <c r="K12" s="28"/>
      <c r="L12" s="28">
        <v>0</v>
      </c>
      <c r="M12" s="28">
        <f t="shared" ref="M12:M14" si="5">$E12</f>
        <v>2.56</v>
      </c>
      <c r="N12" s="30">
        <f t="shared" si="2"/>
        <v>0</v>
      </c>
      <c r="O12" s="28"/>
      <c r="P12" s="28">
        <v>0</v>
      </c>
      <c r="Q12" s="28">
        <f t="shared" ref="Q12:Q14" si="6">$E12</f>
        <v>2.56</v>
      </c>
      <c r="R12" s="30">
        <f t="shared" si="3"/>
        <v>0</v>
      </c>
    </row>
    <row r="13" spans="2:18" x14ac:dyDescent="0.35">
      <c r="B13" s="28" t="s">
        <v>23</v>
      </c>
      <c r="C13" s="28" t="s">
        <v>24</v>
      </c>
      <c r="D13" s="28">
        <v>1</v>
      </c>
      <c r="E13" s="29">
        <v>12.5</v>
      </c>
      <c r="F13" s="30">
        <f>D13*E13</f>
        <v>12.5</v>
      </c>
      <c r="G13" s="28"/>
      <c r="H13" s="28">
        <v>0</v>
      </c>
      <c r="I13" s="28">
        <f t="shared" si="4"/>
        <v>12.5</v>
      </c>
      <c r="J13" s="30">
        <f t="shared" si="1"/>
        <v>0</v>
      </c>
      <c r="K13" s="28"/>
      <c r="L13" s="28">
        <v>0</v>
      </c>
      <c r="M13" s="28">
        <f t="shared" si="5"/>
        <v>12.5</v>
      </c>
      <c r="N13" s="30">
        <f t="shared" si="2"/>
        <v>0</v>
      </c>
      <c r="O13" s="28"/>
      <c r="P13" s="28">
        <v>0</v>
      </c>
      <c r="Q13" s="28">
        <f t="shared" si="6"/>
        <v>12.5</v>
      </c>
      <c r="R13" s="30">
        <f t="shared" si="3"/>
        <v>0</v>
      </c>
    </row>
    <row r="14" spans="2:18" x14ac:dyDescent="0.35">
      <c r="B14" s="28" t="s">
        <v>25</v>
      </c>
      <c r="C14" s="28" t="s">
        <v>26</v>
      </c>
      <c r="D14" s="28">
        <v>0</v>
      </c>
      <c r="E14" s="29">
        <v>4.5</v>
      </c>
      <c r="F14" s="30">
        <v>0</v>
      </c>
      <c r="G14" s="28"/>
      <c r="H14" s="28">
        <v>218</v>
      </c>
      <c r="I14" s="28">
        <f t="shared" si="4"/>
        <v>4.5</v>
      </c>
      <c r="J14" s="30">
        <f t="shared" si="1"/>
        <v>981</v>
      </c>
      <c r="K14" s="28"/>
      <c r="L14" s="28">
        <v>0</v>
      </c>
      <c r="M14" s="28">
        <f t="shared" si="5"/>
        <v>4.5</v>
      </c>
      <c r="N14" s="30">
        <f t="shared" si="2"/>
        <v>0</v>
      </c>
      <c r="O14" s="28"/>
      <c r="P14" s="28">
        <v>21.8</v>
      </c>
      <c r="Q14" s="28">
        <f t="shared" si="6"/>
        <v>4.5</v>
      </c>
      <c r="R14" s="30">
        <f t="shared" si="3"/>
        <v>98.100000000000009</v>
      </c>
    </row>
    <row r="15" spans="2:18" x14ac:dyDescent="0.35">
      <c r="B15" s="31" t="s">
        <v>27</v>
      </c>
      <c r="C15" s="32"/>
      <c r="D15" s="32"/>
      <c r="E15" s="32"/>
      <c r="F15" s="33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2:18" x14ac:dyDescent="0.35">
      <c r="B16" s="28" t="s">
        <v>28</v>
      </c>
      <c r="C16" s="28" t="s">
        <v>29</v>
      </c>
      <c r="D16" s="28">
        <v>2.38</v>
      </c>
      <c r="E16" s="34">
        <f>20.17/D16</f>
        <v>8.4747899159663884</v>
      </c>
      <c r="F16" s="30">
        <f>D16*E16</f>
        <v>20.170000000000005</v>
      </c>
      <c r="G16" s="28"/>
      <c r="H16" s="28">
        <v>0</v>
      </c>
      <c r="I16" s="35">
        <f t="shared" ref="I16:I22" si="7">$E16</f>
        <v>8.4747899159663884</v>
      </c>
      <c r="J16" s="30">
        <f t="shared" si="1"/>
        <v>0</v>
      </c>
      <c r="K16" s="28"/>
      <c r="L16" s="28">
        <v>0</v>
      </c>
      <c r="M16" s="35">
        <f t="shared" ref="M16:M17" si="8">$E16</f>
        <v>8.4747899159663884</v>
      </c>
      <c r="N16" s="30">
        <f t="shared" ref="N16:N17" si="9">L16*M16</f>
        <v>0</v>
      </c>
      <c r="O16" s="28"/>
      <c r="P16" s="28">
        <v>0</v>
      </c>
      <c r="Q16" s="35">
        <f t="shared" ref="Q16:Q17" si="10">$E16</f>
        <v>8.4747899159663884</v>
      </c>
      <c r="R16" s="30">
        <f t="shared" ref="R16:R17" si="11">P16*Q16</f>
        <v>0</v>
      </c>
    </row>
    <row r="17" spans="2:20" x14ac:dyDescent="0.35">
      <c r="B17" s="28" t="s">
        <v>30</v>
      </c>
      <c r="C17" s="28" t="s">
        <v>12</v>
      </c>
      <c r="D17" s="28">
        <v>30</v>
      </c>
      <c r="E17" s="29">
        <v>1.18</v>
      </c>
      <c r="F17" s="30">
        <f>D17*E17</f>
        <v>35.4</v>
      </c>
      <c r="G17" s="28"/>
      <c r="H17" s="28">
        <v>0</v>
      </c>
      <c r="I17" s="28">
        <f t="shared" si="7"/>
        <v>1.18</v>
      </c>
      <c r="J17" s="30">
        <f t="shared" si="1"/>
        <v>0</v>
      </c>
      <c r="K17" s="28"/>
      <c r="L17" s="28">
        <v>0</v>
      </c>
      <c r="M17" s="28">
        <f t="shared" si="8"/>
        <v>1.18</v>
      </c>
      <c r="N17" s="30">
        <f t="shared" si="9"/>
        <v>0</v>
      </c>
      <c r="O17" s="28"/>
      <c r="P17" s="28">
        <v>0</v>
      </c>
      <c r="Q17" s="28">
        <f t="shared" si="10"/>
        <v>1.18</v>
      </c>
      <c r="R17" s="30">
        <f t="shared" si="11"/>
        <v>0</v>
      </c>
    </row>
    <row r="18" spans="2:20" x14ac:dyDescent="0.35">
      <c r="B18" s="31" t="s">
        <v>31</v>
      </c>
      <c r="C18" s="32"/>
      <c r="D18" s="32"/>
      <c r="E18" s="32"/>
      <c r="F18" s="33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</row>
    <row r="19" spans="2:20" x14ac:dyDescent="0.35">
      <c r="B19" s="36" t="s">
        <v>32</v>
      </c>
      <c r="C19" s="28" t="s">
        <v>12</v>
      </c>
      <c r="D19" s="28">
        <v>0</v>
      </c>
      <c r="E19" s="29">
        <v>0.41</v>
      </c>
      <c r="F19" s="30">
        <f>D19*E19</f>
        <v>0</v>
      </c>
      <c r="G19" s="28"/>
      <c r="H19" s="28">
        <v>100</v>
      </c>
      <c r="I19" s="28">
        <f t="shared" si="7"/>
        <v>0.41</v>
      </c>
      <c r="J19" s="30">
        <f t="shared" si="1"/>
        <v>41</v>
      </c>
      <c r="K19" s="28"/>
      <c r="L19" s="28">
        <v>60</v>
      </c>
      <c r="M19" s="28">
        <f t="shared" ref="M19:M22" si="12">$E19</f>
        <v>0.41</v>
      </c>
      <c r="N19" s="30">
        <f t="shared" ref="N19" si="13">L19*M19</f>
        <v>24.599999999999998</v>
      </c>
      <c r="O19" s="28"/>
      <c r="P19" s="28">
        <v>120</v>
      </c>
      <c r="Q19" s="28">
        <f t="shared" ref="Q19:Q22" si="14">$E19</f>
        <v>0.41</v>
      </c>
      <c r="R19" s="30">
        <f t="shared" ref="R19" si="15">P19*Q19</f>
        <v>49.199999999999996</v>
      </c>
    </row>
    <row r="20" spans="2:20" x14ac:dyDescent="0.35">
      <c r="B20" s="36" t="s">
        <v>33</v>
      </c>
      <c r="C20" s="28" t="s">
        <v>12</v>
      </c>
      <c r="D20" s="28">
        <v>84</v>
      </c>
      <c r="E20" s="29">
        <v>0.315</v>
      </c>
      <c r="F20" s="30">
        <f>D20*E20</f>
        <v>26.46</v>
      </c>
      <c r="G20" s="28"/>
      <c r="H20" s="28">
        <v>0</v>
      </c>
      <c r="I20" s="28">
        <f t="shared" si="7"/>
        <v>0.315</v>
      </c>
      <c r="J20" s="30">
        <f>H20*I20</f>
        <v>0</v>
      </c>
      <c r="K20" s="28"/>
      <c r="L20" s="28">
        <v>0</v>
      </c>
      <c r="M20" s="28">
        <f t="shared" si="12"/>
        <v>0.315</v>
      </c>
      <c r="N20" s="30">
        <f>L20*M20</f>
        <v>0</v>
      </c>
      <c r="O20" s="28"/>
      <c r="P20" s="28">
        <v>0</v>
      </c>
      <c r="Q20" s="28">
        <f t="shared" si="14"/>
        <v>0.315</v>
      </c>
      <c r="R20" s="30">
        <f>P20*Q20</f>
        <v>0</v>
      </c>
    </row>
    <row r="21" spans="2:20" x14ac:dyDescent="0.35">
      <c r="B21" s="36" t="s">
        <v>34</v>
      </c>
      <c r="C21" s="28" t="s">
        <v>12</v>
      </c>
      <c r="D21" s="28">
        <v>151.19999999999999</v>
      </c>
      <c r="E21" s="29">
        <v>0.3</v>
      </c>
      <c r="F21" s="30">
        <f>D21*E21</f>
        <v>45.359999999999992</v>
      </c>
      <c r="G21" s="28"/>
      <c r="H21" s="28">
        <v>0</v>
      </c>
      <c r="I21" s="28">
        <f t="shared" si="7"/>
        <v>0.3</v>
      </c>
      <c r="J21" s="30">
        <f>H21*I21</f>
        <v>0</v>
      </c>
      <c r="K21" s="28"/>
      <c r="L21" s="28">
        <v>0</v>
      </c>
      <c r="M21" s="28">
        <f t="shared" si="12"/>
        <v>0.3</v>
      </c>
      <c r="N21" s="30">
        <f>L21*M21</f>
        <v>0</v>
      </c>
      <c r="O21" s="28"/>
      <c r="P21" s="28">
        <v>0</v>
      </c>
      <c r="Q21" s="28">
        <f t="shared" si="14"/>
        <v>0.3</v>
      </c>
      <c r="R21" s="30">
        <f>P21*Q21</f>
        <v>0</v>
      </c>
    </row>
    <row r="22" spans="2:20" x14ac:dyDescent="0.35">
      <c r="B22" s="36" t="s">
        <v>35</v>
      </c>
      <c r="C22" s="28" t="s">
        <v>36</v>
      </c>
      <c r="D22" s="28">
        <v>0</v>
      </c>
      <c r="E22" s="29">
        <v>23</v>
      </c>
      <c r="F22" s="30">
        <f>D22*E22</f>
        <v>0</v>
      </c>
      <c r="G22" s="28"/>
      <c r="H22" s="28">
        <v>0</v>
      </c>
      <c r="I22" s="28">
        <f t="shared" si="7"/>
        <v>23</v>
      </c>
      <c r="J22" s="30">
        <f>H22*I22</f>
        <v>0</v>
      </c>
      <c r="K22" s="28"/>
      <c r="L22" s="28">
        <v>0</v>
      </c>
      <c r="M22" s="28">
        <f t="shared" si="12"/>
        <v>23</v>
      </c>
      <c r="N22" s="30">
        <f>L22*M22</f>
        <v>0</v>
      </c>
      <c r="O22" s="28"/>
      <c r="P22" s="28">
        <v>0</v>
      </c>
      <c r="Q22" s="28">
        <f t="shared" si="14"/>
        <v>23</v>
      </c>
      <c r="R22" s="30">
        <f>P22*Q22</f>
        <v>0</v>
      </c>
    </row>
    <row r="23" spans="2:20" x14ac:dyDescent="0.35">
      <c r="B23" s="31" t="s">
        <v>37</v>
      </c>
      <c r="C23" s="32"/>
      <c r="D23" s="32"/>
      <c r="E23" s="32"/>
      <c r="F23" s="33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2:20" x14ac:dyDescent="0.35">
      <c r="B24" s="28" t="s">
        <v>38</v>
      </c>
      <c r="C24" s="28" t="s">
        <v>12</v>
      </c>
      <c r="D24" s="28">
        <v>0</v>
      </c>
      <c r="E24" s="34">
        <v>15.487500000000001</v>
      </c>
      <c r="F24" s="30">
        <f t="shared" ref="F24:F38" si="16">D24*E24</f>
        <v>0</v>
      </c>
      <c r="G24" s="28"/>
      <c r="H24" s="28">
        <v>0</v>
      </c>
      <c r="I24" s="28">
        <v>12.35</v>
      </c>
      <c r="J24" s="30">
        <f t="shared" ref="J24:J26" si="17">H24*I24</f>
        <v>0</v>
      </c>
      <c r="K24" s="28"/>
      <c r="L24" s="28">
        <v>8</v>
      </c>
      <c r="M24" s="28">
        <v>12.35</v>
      </c>
      <c r="N24" s="30">
        <f t="shared" ref="N24:N26" si="18">L24*M24</f>
        <v>98.8</v>
      </c>
      <c r="O24" s="28"/>
      <c r="P24" s="28">
        <v>8</v>
      </c>
      <c r="Q24" s="28">
        <v>12.35</v>
      </c>
      <c r="R24" s="30">
        <f t="shared" ref="R24:R26" si="19">P24*Q24</f>
        <v>98.8</v>
      </c>
      <c r="T24" s="17"/>
    </row>
    <row r="25" spans="2:20" x14ac:dyDescent="0.35">
      <c r="B25" s="28" t="s">
        <v>39</v>
      </c>
      <c r="C25" s="28" t="s">
        <v>12</v>
      </c>
      <c r="D25" s="28">
        <v>0</v>
      </c>
      <c r="E25" s="34">
        <v>5.4950000000000001</v>
      </c>
      <c r="F25" s="30">
        <f t="shared" si="16"/>
        <v>0</v>
      </c>
      <c r="G25" s="28"/>
      <c r="H25" s="28">
        <v>0</v>
      </c>
      <c r="I25" s="28">
        <v>5.7</v>
      </c>
      <c r="J25" s="30">
        <f t="shared" si="17"/>
        <v>0</v>
      </c>
      <c r="K25" s="28"/>
      <c r="L25" s="28">
        <v>2.2000000000000002</v>
      </c>
      <c r="M25" s="28">
        <v>5.7</v>
      </c>
      <c r="N25" s="30">
        <f t="shared" si="18"/>
        <v>12.540000000000001</v>
      </c>
      <c r="O25" s="28"/>
      <c r="P25" s="28">
        <v>4.4000000000000004</v>
      </c>
      <c r="Q25" s="28">
        <v>5.7</v>
      </c>
      <c r="R25" s="30">
        <f t="shared" si="19"/>
        <v>25.080000000000002</v>
      </c>
    </row>
    <row r="26" spans="2:20" x14ac:dyDescent="0.35">
      <c r="B26" s="28" t="s">
        <v>40</v>
      </c>
      <c r="C26" s="28" t="s">
        <v>41</v>
      </c>
      <c r="D26" s="28">
        <v>0</v>
      </c>
      <c r="E26" s="34">
        <v>85.58</v>
      </c>
      <c r="F26" s="30">
        <f t="shared" si="16"/>
        <v>0</v>
      </c>
      <c r="G26" s="28"/>
      <c r="H26" s="28">
        <v>0</v>
      </c>
      <c r="I26" s="28">
        <v>48.1</v>
      </c>
      <c r="J26" s="30">
        <f t="shared" si="17"/>
        <v>0</v>
      </c>
      <c r="K26" s="28"/>
      <c r="L26" s="28">
        <v>0.5</v>
      </c>
      <c r="M26" s="28">
        <v>48.1</v>
      </c>
      <c r="N26" s="30">
        <f t="shared" si="18"/>
        <v>24.05</v>
      </c>
      <c r="O26" s="28"/>
      <c r="P26" s="28">
        <v>0.5</v>
      </c>
      <c r="Q26" s="28">
        <v>48.1</v>
      </c>
      <c r="R26" s="30">
        <f t="shared" si="19"/>
        <v>24.05</v>
      </c>
    </row>
    <row r="27" spans="2:20" x14ac:dyDescent="0.35">
      <c r="B27" s="31" t="s">
        <v>42</v>
      </c>
      <c r="C27" s="32"/>
      <c r="D27" s="32"/>
      <c r="E27" s="37"/>
      <c r="F27" s="33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2:20" x14ac:dyDescent="0.35">
      <c r="B28" s="28" t="s">
        <v>43</v>
      </c>
      <c r="C28" s="28" t="s">
        <v>44</v>
      </c>
      <c r="D28" s="28">
        <v>0</v>
      </c>
      <c r="E28" s="34">
        <v>4.0617187499999998</v>
      </c>
      <c r="F28" s="30">
        <f t="shared" si="16"/>
        <v>0</v>
      </c>
      <c r="G28" s="28"/>
      <c r="H28" s="28">
        <v>5.3</v>
      </c>
      <c r="I28" s="28">
        <v>5.76</v>
      </c>
      <c r="J28" s="30">
        <f t="shared" ref="J28:J29" si="20">H28*I28</f>
        <v>30.527999999999999</v>
      </c>
      <c r="K28" s="28"/>
      <c r="L28" s="28">
        <v>5.3</v>
      </c>
      <c r="M28" s="28">
        <v>5.76</v>
      </c>
      <c r="N28" s="30">
        <f t="shared" ref="N28:N29" si="21">L28*M28</f>
        <v>30.527999999999999</v>
      </c>
      <c r="O28" s="28"/>
      <c r="P28" s="28">
        <v>5.3</v>
      </c>
      <c r="Q28" s="28">
        <v>5.76</v>
      </c>
      <c r="R28" s="30">
        <f t="shared" ref="R28:R29" si="22">P28*Q28</f>
        <v>30.527999999999999</v>
      </c>
    </row>
    <row r="29" spans="2:20" x14ac:dyDescent="0.35">
      <c r="B29" s="28" t="s">
        <v>45</v>
      </c>
      <c r="C29" s="28" t="s">
        <v>44</v>
      </c>
      <c r="D29" s="28">
        <v>0</v>
      </c>
      <c r="E29" s="29">
        <v>0.93</v>
      </c>
      <c r="F29" s="30">
        <f t="shared" si="16"/>
        <v>0</v>
      </c>
      <c r="G29" s="28"/>
      <c r="H29" s="28">
        <v>0</v>
      </c>
      <c r="I29" s="28">
        <v>0.93</v>
      </c>
      <c r="J29" s="30">
        <f t="shared" si="20"/>
        <v>0</v>
      </c>
      <c r="K29" s="28"/>
      <c r="L29" s="28">
        <v>8</v>
      </c>
      <c r="M29" s="28">
        <v>0.93</v>
      </c>
      <c r="N29" s="30">
        <f t="shared" si="21"/>
        <v>7.44</v>
      </c>
      <c r="O29" s="28"/>
      <c r="P29" s="28">
        <v>8</v>
      </c>
      <c r="Q29" s="28">
        <v>0.93</v>
      </c>
      <c r="R29" s="30">
        <f t="shared" si="22"/>
        <v>7.44</v>
      </c>
    </row>
    <row r="30" spans="2:20" x14ac:dyDescent="0.35">
      <c r="B30" s="31" t="s">
        <v>46</v>
      </c>
      <c r="C30" s="32"/>
      <c r="D30" s="32"/>
      <c r="E30" s="32"/>
      <c r="F30" s="33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T30" s="17"/>
    </row>
    <row r="31" spans="2:20" x14ac:dyDescent="0.35">
      <c r="B31" s="28" t="s">
        <v>47</v>
      </c>
      <c r="C31" s="28" t="s">
        <v>12</v>
      </c>
      <c r="D31" s="28">
        <v>0</v>
      </c>
      <c r="E31" s="34">
        <v>4.8316666666666661</v>
      </c>
      <c r="F31" s="30">
        <f t="shared" si="16"/>
        <v>0</v>
      </c>
      <c r="G31" s="28"/>
      <c r="H31" s="28">
        <v>0</v>
      </c>
      <c r="I31" s="28">
        <v>6.99</v>
      </c>
      <c r="J31" s="30">
        <f t="shared" ref="J31:J34" si="23">H31*I31</f>
        <v>0</v>
      </c>
      <c r="K31" s="28"/>
      <c r="L31" s="28">
        <v>8</v>
      </c>
      <c r="M31" s="28">
        <v>6.99</v>
      </c>
      <c r="N31" s="30">
        <f t="shared" ref="N31:N34" si="24">L31*M31</f>
        <v>55.92</v>
      </c>
      <c r="O31" s="28"/>
      <c r="P31" s="28">
        <v>8</v>
      </c>
      <c r="Q31" s="28">
        <v>6.99</v>
      </c>
      <c r="R31" s="30">
        <f t="shared" ref="R31:R34" si="25">P31*Q31</f>
        <v>55.92</v>
      </c>
    </row>
    <row r="32" spans="2:20" x14ac:dyDescent="0.35">
      <c r="B32" s="28" t="s">
        <v>48</v>
      </c>
      <c r="C32" s="28" t="s">
        <v>12</v>
      </c>
      <c r="D32" s="28">
        <v>0</v>
      </c>
      <c r="E32" s="34">
        <v>54.475000000000001</v>
      </c>
      <c r="F32" s="30">
        <f t="shared" si="16"/>
        <v>0</v>
      </c>
      <c r="G32" s="28"/>
      <c r="H32" s="28">
        <v>0</v>
      </c>
      <c r="I32" s="28">
        <v>45.55</v>
      </c>
      <c r="J32" s="30">
        <f t="shared" si="23"/>
        <v>0</v>
      </c>
      <c r="K32" s="28"/>
      <c r="L32" s="28">
        <v>3</v>
      </c>
      <c r="M32" s="28">
        <v>45.55</v>
      </c>
      <c r="N32" s="30">
        <f t="shared" si="24"/>
        <v>136.64999999999998</v>
      </c>
      <c r="O32" s="28"/>
      <c r="P32" s="28">
        <v>3</v>
      </c>
      <c r="Q32" s="28">
        <v>45.55</v>
      </c>
      <c r="R32" s="30">
        <f t="shared" si="25"/>
        <v>136.64999999999998</v>
      </c>
    </row>
    <row r="33" spans="2:21" x14ac:dyDescent="0.35">
      <c r="B33" s="28" t="s">
        <v>49</v>
      </c>
      <c r="C33" s="28" t="s">
        <v>41</v>
      </c>
      <c r="D33" s="28">
        <v>0</v>
      </c>
      <c r="E33" s="34">
        <v>19.79</v>
      </c>
      <c r="F33" s="30">
        <f t="shared" si="16"/>
        <v>0</v>
      </c>
      <c r="G33" s="28"/>
      <c r="H33" s="28">
        <v>0</v>
      </c>
      <c r="I33" s="28">
        <v>17.86</v>
      </c>
      <c r="J33" s="30">
        <f t="shared" si="23"/>
        <v>0</v>
      </c>
      <c r="K33" s="28"/>
      <c r="L33" s="28">
        <v>0</v>
      </c>
      <c r="M33" s="28">
        <v>17.86</v>
      </c>
      <c r="N33" s="30">
        <f t="shared" si="24"/>
        <v>0</v>
      </c>
      <c r="O33" s="28"/>
      <c r="P33" s="28">
        <v>12</v>
      </c>
      <c r="Q33" s="28">
        <v>17.86</v>
      </c>
      <c r="R33" s="30">
        <f t="shared" si="25"/>
        <v>214.32</v>
      </c>
    </row>
    <row r="34" spans="2:21" x14ac:dyDescent="0.35">
      <c r="B34" s="28" t="s">
        <v>50</v>
      </c>
      <c r="C34" s="28" t="s">
        <v>44</v>
      </c>
      <c r="D34" s="28">
        <v>0</v>
      </c>
      <c r="E34" s="34">
        <v>3.2912499999999998</v>
      </c>
      <c r="F34" s="30">
        <f t="shared" si="16"/>
        <v>0</v>
      </c>
      <c r="G34" s="28"/>
      <c r="H34" s="28">
        <v>0</v>
      </c>
      <c r="I34" s="28">
        <v>3.11</v>
      </c>
      <c r="J34" s="30">
        <f t="shared" si="23"/>
        <v>0</v>
      </c>
      <c r="K34" s="28"/>
      <c r="L34" s="28">
        <v>0</v>
      </c>
      <c r="M34" s="28">
        <v>3.11</v>
      </c>
      <c r="N34" s="30">
        <f t="shared" si="24"/>
        <v>0</v>
      </c>
      <c r="O34" s="28"/>
      <c r="P34" s="28">
        <v>20</v>
      </c>
      <c r="Q34" s="28">
        <v>3.11</v>
      </c>
      <c r="R34" s="30">
        <f t="shared" si="25"/>
        <v>62.199999999999996</v>
      </c>
    </row>
    <row r="35" spans="2:21" x14ac:dyDescent="0.35">
      <c r="B35" s="28" t="s">
        <v>51</v>
      </c>
      <c r="C35" s="28" t="s">
        <v>52</v>
      </c>
      <c r="D35" s="28"/>
      <c r="E35" s="38">
        <v>0.1</v>
      </c>
      <c r="F35" s="30">
        <f>E35*F6</f>
        <v>0</v>
      </c>
      <c r="G35" s="28"/>
      <c r="H35" s="28"/>
      <c r="I35" s="38">
        <v>0.1</v>
      </c>
      <c r="J35" s="30">
        <f>I35*J6</f>
        <v>0</v>
      </c>
      <c r="K35" s="28"/>
      <c r="L35" s="28"/>
      <c r="M35" s="38">
        <v>0.1</v>
      </c>
      <c r="N35" s="30">
        <f>M35*N6</f>
        <v>455.50474200000002</v>
      </c>
      <c r="O35" s="28"/>
      <c r="P35" s="28"/>
      <c r="Q35" s="38">
        <v>0.1</v>
      </c>
      <c r="R35" s="30">
        <f>Q35*R6</f>
        <v>1460.21805864</v>
      </c>
    </row>
    <row r="36" spans="2:21" x14ac:dyDescent="0.35">
      <c r="B36" s="28" t="s">
        <v>53</v>
      </c>
      <c r="C36" s="28" t="s">
        <v>54</v>
      </c>
      <c r="D36" s="28">
        <v>0</v>
      </c>
      <c r="E36" s="29">
        <v>3.2000000000000001E-2</v>
      </c>
      <c r="F36" s="30">
        <f t="shared" si="16"/>
        <v>0</v>
      </c>
      <c r="G36" s="28"/>
      <c r="H36" s="28">
        <v>4368</v>
      </c>
      <c r="I36" s="28">
        <v>0.03</v>
      </c>
      <c r="J36" s="30">
        <f t="shared" ref="J36:J38" si="26">H36*I36</f>
        <v>131.04</v>
      </c>
      <c r="K36" s="28"/>
      <c r="L36" s="28">
        <v>0</v>
      </c>
      <c r="M36" s="28">
        <v>0.03</v>
      </c>
      <c r="N36" s="30">
        <f t="shared" ref="N36:N42" si="27">L36*M36</f>
        <v>0</v>
      </c>
      <c r="O36" s="28"/>
      <c r="P36" s="28">
        <v>0</v>
      </c>
      <c r="Q36" s="28">
        <v>0.03</v>
      </c>
      <c r="R36" s="30">
        <f t="shared" ref="R36:R38" si="28">P36*Q36</f>
        <v>0</v>
      </c>
    </row>
    <row r="37" spans="2:21" x14ac:dyDescent="0.35">
      <c r="B37" s="28" t="s">
        <v>55</v>
      </c>
      <c r="C37" s="28" t="s">
        <v>56</v>
      </c>
      <c r="D37" s="28">
        <v>0</v>
      </c>
      <c r="E37" s="29">
        <v>92.36</v>
      </c>
      <c r="F37" s="30">
        <f t="shared" si="16"/>
        <v>0</v>
      </c>
      <c r="G37" s="28"/>
      <c r="H37" s="28">
        <v>3</v>
      </c>
      <c r="I37" s="28">
        <v>92.36</v>
      </c>
      <c r="J37" s="30">
        <f t="shared" si="26"/>
        <v>277.08</v>
      </c>
      <c r="K37" s="28"/>
      <c r="L37" s="28">
        <v>3</v>
      </c>
      <c r="M37" s="28">
        <v>92.36</v>
      </c>
      <c r="N37" s="30">
        <f t="shared" si="27"/>
        <v>277.08</v>
      </c>
      <c r="O37" s="28"/>
      <c r="P37" s="28">
        <v>3</v>
      </c>
      <c r="Q37" s="28">
        <v>92.36</v>
      </c>
      <c r="R37" s="30">
        <f t="shared" si="28"/>
        <v>277.08</v>
      </c>
    </row>
    <row r="38" spans="2:21" x14ac:dyDescent="0.35">
      <c r="B38" s="28" t="s">
        <v>57</v>
      </c>
      <c r="C38" s="28" t="s">
        <v>58</v>
      </c>
      <c r="D38" s="28">
        <v>0</v>
      </c>
      <c r="E38" s="29">
        <v>30</v>
      </c>
      <c r="F38" s="30">
        <f t="shared" si="16"/>
        <v>0</v>
      </c>
      <c r="G38" s="28"/>
      <c r="H38" s="28">
        <v>0</v>
      </c>
      <c r="I38" s="28">
        <v>25</v>
      </c>
      <c r="J38" s="30">
        <f t="shared" si="26"/>
        <v>0</v>
      </c>
      <c r="K38" s="28"/>
      <c r="L38" s="28">
        <v>1</v>
      </c>
      <c r="M38" s="28">
        <v>25</v>
      </c>
      <c r="N38" s="30">
        <f t="shared" si="27"/>
        <v>25</v>
      </c>
      <c r="O38" s="28"/>
      <c r="P38" s="28">
        <v>1</v>
      </c>
      <c r="Q38" s="28">
        <v>25</v>
      </c>
      <c r="R38" s="30">
        <f t="shared" si="28"/>
        <v>25</v>
      </c>
    </row>
    <row r="39" spans="2:21" x14ac:dyDescent="0.35">
      <c r="B39" s="31" t="s">
        <v>59</v>
      </c>
      <c r="C39" s="32"/>
      <c r="D39" s="32"/>
      <c r="E39" s="32"/>
      <c r="F39" s="33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</row>
    <row r="40" spans="2:21" x14ac:dyDescent="0.35">
      <c r="B40" s="28" t="s">
        <v>60</v>
      </c>
      <c r="C40" s="28" t="s">
        <v>61</v>
      </c>
      <c r="D40" s="39">
        <f>D5*16/12</f>
        <v>0</v>
      </c>
      <c r="E40" s="29">
        <v>0.14000000000000001</v>
      </c>
      <c r="F40" s="30">
        <f t="shared" ref="F40:F42" si="29">D40*E40</f>
        <v>0</v>
      </c>
      <c r="G40" s="28"/>
      <c r="H40" s="39">
        <f>H5*16/12</f>
        <v>0</v>
      </c>
      <c r="I40" s="28">
        <v>0.14000000000000001</v>
      </c>
      <c r="J40" s="30">
        <f t="shared" ref="J40:J42" si="30">H40*I40</f>
        <v>0</v>
      </c>
      <c r="K40" s="28"/>
      <c r="L40" s="39">
        <f>L5*16/12</f>
        <v>2200.5059999999999</v>
      </c>
      <c r="M40" s="28">
        <v>0.14000000000000001</v>
      </c>
      <c r="N40" s="30">
        <f t="shared" si="27"/>
        <v>308.07084000000003</v>
      </c>
      <c r="O40" s="28"/>
      <c r="P40" s="39">
        <f>P5*16/12</f>
        <v>7054.1935199999998</v>
      </c>
      <c r="Q40" s="28">
        <v>0.14000000000000001</v>
      </c>
      <c r="R40" s="30">
        <f t="shared" ref="R40:R47" si="31">P40*Q40</f>
        <v>987.58709280000005</v>
      </c>
      <c r="T40" s="17"/>
      <c r="U40" s="17"/>
    </row>
    <row r="41" spans="2:21" x14ac:dyDescent="0.35">
      <c r="B41" s="28" t="s">
        <v>62</v>
      </c>
      <c r="C41" s="28" t="s">
        <v>61</v>
      </c>
      <c r="D41" s="39">
        <f>D40/12</f>
        <v>0</v>
      </c>
      <c r="E41" s="29">
        <v>0.85</v>
      </c>
      <c r="F41" s="30">
        <f t="shared" si="29"/>
        <v>0</v>
      </c>
      <c r="G41" s="28"/>
      <c r="H41" s="39">
        <f>H40/12</f>
        <v>0</v>
      </c>
      <c r="I41" s="28">
        <v>0.85</v>
      </c>
      <c r="J41" s="30">
        <f t="shared" si="30"/>
        <v>0</v>
      </c>
      <c r="K41" s="28"/>
      <c r="L41" s="39">
        <f>L40/12</f>
        <v>183.37549999999999</v>
      </c>
      <c r="M41" s="28">
        <v>0.85</v>
      </c>
      <c r="N41" s="30">
        <f t="shared" si="27"/>
        <v>155.86917499999998</v>
      </c>
      <c r="O41" s="28"/>
      <c r="P41" s="39">
        <f>P40/12</f>
        <v>587.84946000000002</v>
      </c>
      <c r="Q41" s="28">
        <v>0.85</v>
      </c>
      <c r="R41" s="30">
        <f t="shared" si="31"/>
        <v>499.67204099999998</v>
      </c>
    </row>
    <row r="42" spans="2:21" x14ac:dyDescent="0.35">
      <c r="B42" s="28" t="s">
        <v>63</v>
      </c>
      <c r="C42" s="28" t="s">
        <v>56</v>
      </c>
      <c r="D42" s="28">
        <v>0</v>
      </c>
      <c r="E42" s="29">
        <v>375</v>
      </c>
      <c r="F42" s="30">
        <f t="shared" si="29"/>
        <v>0</v>
      </c>
      <c r="G42" s="28"/>
      <c r="H42" s="28">
        <v>0</v>
      </c>
      <c r="I42" s="28">
        <v>375</v>
      </c>
      <c r="J42" s="30">
        <f t="shared" si="30"/>
        <v>0</v>
      </c>
      <c r="K42" s="28"/>
      <c r="L42" s="28">
        <v>1</v>
      </c>
      <c r="M42" s="28">
        <v>375</v>
      </c>
      <c r="N42" s="30">
        <f t="shared" si="27"/>
        <v>375</v>
      </c>
      <c r="O42" s="28"/>
      <c r="P42" s="28">
        <v>1</v>
      </c>
      <c r="Q42" s="28">
        <v>375</v>
      </c>
      <c r="R42" s="30">
        <f t="shared" si="31"/>
        <v>375</v>
      </c>
    </row>
    <row r="43" spans="2:21" x14ac:dyDescent="0.35">
      <c r="B43" s="31" t="s">
        <v>64</v>
      </c>
      <c r="C43" s="32"/>
      <c r="D43" s="32"/>
      <c r="E43" s="32"/>
      <c r="F43" s="33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2:21" x14ac:dyDescent="0.35">
      <c r="B44" s="28" t="s">
        <v>65</v>
      </c>
      <c r="C44" s="28" t="s">
        <v>66</v>
      </c>
      <c r="D44" s="28">
        <v>7</v>
      </c>
      <c r="E44" s="29">
        <v>12.5</v>
      </c>
      <c r="F44" s="30">
        <f t="shared" ref="F44:F61" si="32">D44*E44</f>
        <v>87.5</v>
      </c>
      <c r="G44" s="28"/>
      <c r="H44" s="28">
        <v>72</v>
      </c>
      <c r="I44" s="28">
        <f>$E44</f>
        <v>12.5</v>
      </c>
      <c r="J44" s="30">
        <f t="shared" ref="J44:J47" si="33">H44*I44</f>
        <v>900</v>
      </c>
      <c r="K44" s="28"/>
      <c r="L44" s="28">
        <v>43</v>
      </c>
      <c r="M44" s="28">
        <f>$E44</f>
        <v>12.5</v>
      </c>
      <c r="N44" s="30">
        <f t="shared" ref="N44:N47" si="34">L44*M44</f>
        <v>537.5</v>
      </c>
      <c r="O44" s="28"/>
      <c r="P44" s="28">
        <v>55</v>
      </c>
      <c r="Q44" s="28">
        <f>$E44</f>
        <v>12.5</v>
      </c>
      <c r="R44" s="30">
        <f t="shared" si="31"/>
        <v>687.5</v>
      </c>
    </row>
    <row r="45" spans="2:21" x14ac:dyDescent="0.35">
      <c r="B45" s="28" t="s">
        <v>67</v>
      </c>
      <c r="C45" s="28" t="s">
        <v>66</v>
      </c>
      <c r="D45" s="40">
        <f>D5/23</f>
        <v>0</v>
      </c>
      <c r="E45" s="29">
        <v>12.5</v>
      </c>
      <c r="F45" s="30">
        <f t="shared" si="32"/>
        <v>0</v>
      </c>
      <c r="G45" s="28"/>
      <c r="H45" s="40">
        <f>H5/23</f>
        <v>0</v>
      </c>
      <c r="I45" s="28">
        <f>$E45</f>
        <v>12.5</v>
      </c>
      <c r="J45" s="30">
        <f t="shared" si="33"/>
        <v>0</v>
      </c>
      <c r="K45" s="28"/>
      <c r="L45" s="40">
        <f>L5/23</f>
        <v>71.755630434782603</v>
      </c>
      <c r="M45" s="28">
        <f>$E45</f>
        <v>12.5</v>
      </c>
      <c r="N45" s="30">
        <f t="shared" si="34"/>
        <v>896.94538043478258</v>
      </c>
      <c r="O45" s="28"/>
      <c r="P45" s="40">
        <f>P5/23</f>
        <v>230.02804956521737</v>
      </c>
      <c r="Q45" s="28">
        <f>$E45</f>
        <v>12.5</v>
      </c>
      <c r="R45" s="30">
        <f t="shared" si="31"/>
        <v>2875.3506195652171</v>
      </c>
    </row>
    <row r="46" spans="2:21" x14ac:dyDescent="0.35">
      <c r="B46" s="28" t="s">
        <v>68</v>
      </c>
      <c r="C46" s="28" t="s">
        <v>66</v>
      </c>
      <c r="D46" s="28">
        <v>0</v>
      </c>
      <c r="E46" s="29">
        <v>12.5</v>
      </c>
      <c r="F46" s="30">
        <f t="shared" si="32"/>
        <v>0</v>
      </c>
      <c r="G46" s="28"/>
      <c r="H46" s="28">
        <v>0</v>
      </c>
      <c r="I46" s="28">
        <f>$E46</f>
        <v>12.5</v>
      </c>
      <c r="J46" s="30">
        <f t="shared" si="33"/>
        <v>0</v>
      </c>
      <c r="K46" s="28"/>
      <c r="L46" s="28">
        <v>0</v>
      </c>
      <c r="M46" s="28">
        <f>$E46</f>
        <v>12.5</v>
      </c>
      <c r="N46" s="30">
        <f t="shared" si="34"/>
        <v>0</v>
      </c>
      <c r="O46" s="28"/>
      <c r="P46" s="28">
        <v>0</v>
      </c>
      <c r="Q46" s="28">
        <f>$E46</f>
        <v>12.5</v>
      </c>
      <c r="R46" s="30">
        <f t="shared" si="31"/>
        <v>0</v>
      </c>
    </row>
    <row r="47" spans="2:21" x14ac:dyDescent="0.35">
      <c r="B47" s="28" t="s">
        <v>69</v>
      </c>
      <c r="C47" s="28"/>
      <c r="D47" s="28"/>
      <c r="E47" s="29"/>
      <c r="F47" s="30">
        <f t="shared" si="32"/>
        <v>0</v>
      </c>
      <c r="G47" s="28"/>
      <c r="H47" s="28"/>
      <c r="I47" s="28"/>
      <c r="J47" s="30">
        <f t="shared" si="33"/>
        <v>0</v>
      </c>
      <c r="K47" s="28"/>
      <c r="L47" s="28"/>
      <c r="M47" s="28"/>
      <c r="N47" s="30">
        <f t="shared" si="34"/>
        <v>0</v>
      </c>
      <c r="O47" s="28"/>
      <c r="P47" s="28"/>
      <c r="Q47" s="28"/>
      <c r="R47" s="30">
        <f t="shared" si="31"/>
        <v>0</v>
      </c>
    </row>
    <row r="48" spans="2:21" x14ac:dyDescent="0.35">
      <c r="B48" s="31" t="s">
        <v>70</v>
      </c>
      <c r="C48" s="32"/>
      <c r="D48" s="32"/>
      <c r="E48" s="32"/>
      <c r="F48" s="33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</row>
    <row r="49" spans="2:20" x14ac:dyDescent="0.35">
      <c r="B49" s="36" t="s">
        <v>71</v>
      </c>
      <c r="C49" s="28" t="s">
        <v>72</v>
      </c>
      <c r="D49" s="28">
        <v>0.25</v>
      </c>
      <c r="E49" s="29">
        <v>17.059999999999999</v>
      </c>
      <c r="F49" s="30">
        <f t="shared" si="32"/>
        <v>4.2649999999999997</v>
      </c>
      <c r="G49" s="28"/>
      <c r="H49" s="28">
        <v>0</v>
      </c>
      <c r="I49" s="28">
        <v>17.059999999999999</v>
      </c>
      <c r="J49" s="30">
        <f t="shared" ref="J49:J61" si="35">H49*I49</f>
        <v>0</v>
      </c>
      <c r="K49" s="28"/>
      <c r="L49" s="28">
        <v>0</v>
      </c>
      <c r="M49" s="28">
        <v>17.059999999999999</v>
      </c>
      <c r="N49" s="30">
        <f t="shared" ref="N49:N61" si="36">L49*M49</f>
        <v>0</v>
      </c>
      <c r="O49" s="28"/>
      <c r="P49" s="28">
        <v>0</v>
      </c>
      <c r="Q49" s="28">
        <v>17.059999999999999</v>
      </c>
      <c r="R49" s="30">
        <f t="shared" ref="R49:R61" si="37">P49*Q49</f>
        <v>0</v>
      </c>
    </row>
    <row r="50" spans="2:20" x14ac:dyDescent="0.35">
      <c r="B50" s="36" t="s">
        <v>73</v>
      </c>
      <c r="C50" s="28" t="s">
        <v>72</v>
      </c>
      <c r="D50" s="28">
        <v>1</v>
      </c>
      <c r="E50" s="29">
        <v>15.23</v>
      </c>
      <c r="F50" s="30">
        <f t="shared" si="32"/>
        <v>15.23</v>
      </c>
      <c r="G50" s="28"/>
      <c r="H50" s="28">
        <v>0</v>
      </c>
      <c r="I50" s="28">
        <v>15.23</v>
      </c>
      <c r="J50" s="30">
        <f t="shared" si="35"/>
        <v>0</v>
      </c>
      <c r="K50" s="28"/>
      <c r="L50" s="28">
        <v>0</v>
      </c>
      <c r="M50" s="28">
        <v>15.23</v>
      </c>
      <c r="N50" s="30">
        <f t="shared" si="36"/>
        <v>0</v>
      </c>
      <c r="O50" s="28"/>
      <c r="P50" s="28">
        <v>0</v>
      </c>
      <c r="Q50" s="28">
        <v>15.23</v>
      </c>
      <c r="R50" s="30">
        <f t="shared" si="37"/>
        <v>0</v>
      </c>
    </row>
    <row r="51" spans="2:20" x14ac:dyDescent="0.35">
      <c r="B51" s="36" t="s">
        <v>74</v>
      </c>
      <c r="C51" s="28" t="s">
        <v>72</v>
      </c>
      <c r="D51" s="28">
        <v>1</v>
      </c>
      <c r="E51" s="29">
        <v>12.74</v>
      </c>
      <c r="F51" s="30">
        <f t="shared" si="32"/>
        <v>12.74</v>
      </c>
      <c r="G51" s="28"/>
      <c r="H51" s="28">
        <v>0</v>
      </c>
      <c r="I51" s="28">
        <v>12.74</v>
      </c>
      <c r="J51" s="30">
        <f t="shared" si="35"/>
        <v>0</v>
      </c>
      <c r="K51" s="28"/>
      <c r="L51" s="28">
        <v>0</v>
      </c>
      <c r="M51" s="28">
        <v>12.74</v>
      </c>
      <c r="N51" s="30">
        <f t="shared" si="36"/>
        <v>0</v>
      </c>
      <c r="O51" s="28"/>
      <c r="P51" s="28">
        <v>0</v>
      </c>
      <c r="Q51" s="28">
        <v>12.74</v>
      </c>
      <c r="R51" s="30">
        <f t="shared" si="37"/>
        <v>0</v>
      </c>
    </row>
    <row r="52" spans="2:20" x14ac:dyDescent="0.35">
      <c r="B52" s="36" t="s">
        <v>75</v>
      </c>
      <c r="C52" s="28" t="s">
        <v>72</v>
      </c>
      <c r="D52" s="28">
        <v>1</v>
      </c>
      <c r="E52" s="29">
        <v>14.07</v>
      </c>
      <c r="F52" s="30">
        <f t="shared" si="32"/>
        <v>14.07</v>
      </c>
      <c r="G52" s="28"/>
      <c r="H52" s="28">
        <v>0</v>
      </c>
      <c r="I52" s="28">
        <v>14.07</v>
      </c>
      <c r="J52" s="30">
        <f t="shared" si="35"/>
        <v>0</v>
      </c>
      <c r="K52" s="28"/>
      <c r="L52" s="28">
        <v>0</v>
      </c>
      <c r="M52" s="28">
        <v>14.07</v>
      </c>
      <c r="N52" s="30">
        <f t="shared" si="36"/>
        <v>0</v>
      </c>
      <c r="O52" s="28"/>
      <c r="P52" s="28">
        <v>0</v>
      </c>
      <c r="Q52" s="28">
        <v>14.07</v>
      </c>
      <c r="R52" s="30">
        <f t="shared" si="37"/>
        <v>0</v>
      </c>
    </row>
    <row r="53" spans="2:20" x14ac:dyDescent="0.35">
      <c r="B53" s="36" t="s">
        <v>76</v>
      </c>
      <c r="C53" s="28" t="s">
        <v>72</v>
      </c>
      <c r="D53" s="28">
        <v>0</v>
      </c>
      <c r="E53" s="29">
        <v>12.99</v>
      </c>
      <c r="F53" s="30">
        <f t="shared" si="32"/>
        <v>0</v>
      </c>
      <c r="G53" s="28"/>
      <c r="H53" s="28">
        <v>1</v>
      </c>
      <c r="I53" s="28">
        <v>12.99</v>
      </c>
      <c r="J53" s="30">
        <f t="shared" si="35"/>
        <v>12.99</v>
      </c>
      <c r="K53" s="28"/>
      <c r="L53" s="28">
        <v>0</v>
      </c>
      <c r="M53" s="28">
        <v>12.99</v>
      </c>
      <c r="N53" s="30">
        <f t="shared" si="36"/>
        <v>0</v>
      </c>
      <c r="O53" s="28"/>
      <c r="P53" s="28">
        <v>0</v>
      </c>
      <c r="Q53" s="28">
        <v>12.99</v>
      </c>
      <c r="R53" s="30">
        <f t="shared" si="37"/>
        <v>0</v>
      </c>
    </row>
    <row r="54" spans="2:20" x14ac:dyDescent="0.35">
      <c r="B54" s="36" t="s">
        <v>77</v>
      </c>
      <c r="C54" s="28" t="s">
        <v>72</v>
      </c>
      <c r="D54" s="28">
        <v>1</v>
      </c>
      <c r="E54" s="29">
        <v>8.83</v>
      </c>
      <c r="F54" s="30">
        <f t="shared" si="32"/>
        <v>8.83</v>
      </c>
      <c r="G54" s="28"/>
      <c r="H54" s="28">
        <v>1</v>
      </c>
      <c r="I54" s="28">
        <v>8.83</v>
      </c>
      <c r="J54" s="30">
        <f t="shared" si="35"/>
        <v>8.83</v>
      </c>
      <c r="K54" s="28"/>
      <c r="L54" s="28">
        <v>0</v>
      </c>
      <c r="M54" s="28">
        <v>8.83</v>
      </c>
      <c r="N54" s="30">
        <f t="shared" si="36"/>
        <v>0</v>
      </c>
      <c r="O54" s="28"/>
      <c r="P54" s="28">
        <v>0</v>
      </c>
      <c r="Q54" s="28">
        <v>8.83</v>
      </c>
      <c r="R54" s="30">
        <f t="shared" si="37"/>
        <v>0</v>
      </c>
    </row>
    <row r="55" spans="2:20" x14ac:dyDescent="0.35">
      <c r="B55" s="36" t="s">
        <v>78</v>
      </c>
      <c r="C55" s="28" t="s">
        <v>72</v>
      </c>
      <c r="D55" s="28">
        <v>0</v>
      </c>
      <c r="E55" s="29">
        <v>6.17</v>
      </c>
      <c r="F55" s="30">
        <f t="shared" si="32"/>
        <v>0</v>
      </c>
      <c r="G55" s="28"/>
      <c r="H55" s="28">
        <v>1</v>
      </c>
      <c r="I55" s="28">
        <v>6.17</v>
      </c>
      <c r="J55" s="30">
        <f t="shared" si="35"/>
        <v>6.17</v>
      </c>
      <c r="K55" s="28"/>
      <c r="L55" s="28">
        <v>2</v>
      </c>
      <c r="M55" s="28">
        <v>6.17</v>
      </c>
      <c r="N55" s="30">
        <f t="shared" si="36"/>
        <v>12.34</v>
      </c>
      <c r="O55" s="28"/>
      <c r="P55" s="28">
        <v>2</v>
      </c>
      <c r="Q55" s="28">
        <v>6.17</v>
      </c>
      <c r="R55" s="30">
        <f t="shared" si="37"/>
        <v>12.34</v>
      </c>
    </row>
    <row r="56" spans="2:20" x14ac:dyDescent="0.35">
      <c r="B56" s="36" t="s">
        <v>79</v>
      </c>
      <c r="C56" s="28" t="s">
        <v>72</v>
      </c>
      <c r="D56" s="28">
        <v>0</v>
      </c>
      <c r="E56" s="29">
        <v>23</v>
      </c>
      <c r="F56" s="30">
        <f t="shared" si="32"/>
        <v>0</v>
      </c>
      <c r="G56" s="28"/>
      <c r="H56" s="28">
        <v>1</v>
      </c>
      <c r="I56" s="28">
        <v>23</v>
      </c>
      <c r="J56" s="30">
        <f t="shared" si="35"/>
        <v>23</v>
      </c>
      <c r="K56" s="28"/>
      <c r="L56" s="28">
        <v>0</v>
      </c>
      <c r="M56" s="28">
        <v>23</v>
      </c>
      <c r="N56" s="30">
        <f t="shared" si="36"/>
        <v>0</v>
      </c>
      <c r="O56" s="28"/>
      <c r="P56" s="28">
        <v>0</v>
      </c>
      <c r="Q56" s="28">
        <v>23</v>
      </c>
      <c r="R56" s="30">
        <f t="shared" si="37"/>
        <v>0</v>
      </c>
    </row>
    <row r="57" spans="2:20" x14ac:dyDescent="0.35">
      <c r="B57" s="36" t="s">
        <v>80</v>
      </c>
      <c r="C57" s="28" t="s">
        <v>72</v>
      </c>
      <c r="D57" s="28">
        <v>0</v>
      </c>
      <c r="E57" s="29">
        <v>12.25</v>
      </c>
      <c r="F57" s="30">
        <f t="shared" si="32"/>
        <v>0</v>
      </c>
      <c r="G57" s="28"/>
      <c r="H57" s="28">
        <v>2</v>
      </c>
      <c r="I57" s="28">
        <v>12.25</v>
      </c>
      <c r="J57" s="30">
        <f t="shared" si="35"/>
        <v>24.5</v>
      </c>
      <c r="K57" s="28"/>
      <c r="L57" s="28">
        <v>2</v>
      </c>
      <c r="M57" s="28">
        <v>12.25</v>
      </c>
      <c r="N57" s="30">
        <f t="shared" si="36"/>
        <v>24.5</v>
      </c>
      <c r="O57" s="28"/>
      <c r="P57" s="28">
        <v>2</v>
      </c>
      <c r="Q57" s="28">
        <v>12.25</v>
      </c>
      <c r="R57" s="30">
        <f t="shared" si="37"/>
        <v>24.5</v>
      </c>
    </row>
    <row r="58" spans="2:20" x14ac:dyDescent="0.35">
      <c r="B58" s="36" t="s">
        <v>81</v>
      </c>
      <c r="C58" s="28" t="s">
        <v>72</v>
      </c>
      <c r="D58" s="28">
        <v>0</v>
      </c>
      <c r="E58" s="29">
        <v>9.34</v>
      </c>
      <c r="F58" s="30">
        <f t="shared" si="32"/>
        <v>0</v>
      </c>
      <c r="G58" s="28"/>
      <c r="H58" s="28">
        <v>0</v>
      </c>
      <c r="I58" s="28">
        <v>9.34</v>
      </c>
      <c r="J58" s="30">
        <f t="shared" si="35"/>
        <v>0</v>
      </c>
      <c r="K58" s="28"/>
      <c r="L58" s="28">
        <v>0</v>
      </c>
      <c r="M58" s="28">
        <v>9.34</v>
      </c>
      <c r="N58" s="30">
        <f t="shared" si="36"/>
        <v>0</v>
      </c>
      <c r="O58" s="28"/>
      <c r="P58" s="28">
        <v>0</v>
      </c>
      <c r="Q58" s="28">
        <v>9.34</v>
      </c>
      <c r="R58" s="30">
        <f t="shared" si="37"/>
        <v>0</v>
      </c>
    </row>
    <row r="59" spans="2:20" x14ac:dyDescent="0.35">
      <c r="B59" s="36" t="s">
        <v>82</v>
      </c>
      <c r="C59" s="28" t="s">
        <v>72</v>
      </c>
      <c r="D59" s="28">
        <v>0</v>
      </c>
      <c r="E59" s="29">
        <v>28.9</v>
      </c>
      <c r="F59" s="30">
        <f t="shared" si="32"/>
        <v>0</v>
      </c>
      <c r="G59" s="28"/>
      <c r="H59" s="28">
        <v>3</v>
      </c>
      <c r="I59" s="28">
        <v>28.9</v>
      </c>
      <c r="J59" s="30">
        <f t="shared" si="35"/>
        <v>86.699999999999989</v>
      </c>
      <c r="K59" s="28"/>
      <c r="L59" s="28">
        <v>8.5</v>
      </c>
      <c r="M59" s="28">
        <v>28.9</v>
      </c>
      <c r="N59" s="30">
        <f t="shared" si="36"/>
        <v>245.64999999999998</v>
      </c>
      <c r="O59" s="28"/>
      <c r="P59" s="28">
        <v>8.5</v>
      </c>
      <c r="Q59" s="28">
        <v>28.9</v>
      </c>
      <c r="R59" s="30">
        <f t="shared" si="37"/>
        <v>245.64999999999998</v>
      </c>
    </row>
    <row r="60" spans="2:20" x14ac:dyDescent="0.35">
      <c r="B60" s="36" t="s">
        <v>83</v>
      </c>
      <c r="C60" s="28" t="s">
        <v>72</v>
      </c>
      <c r="D60" s="28">
        <v>0</v>
      </c>
      <c r="E60" s="29">
        <v>9.4</v>
      </c>
      <c r="F60" s="30">
        <f t="shared" si="32"/>
        <v>0</v>
      </c>
      <c r="G60" s="28"/>
      <c r="H60" s="28">
        <v>0</v>
      </c>
      <c r="I60" s="28">
        <v>9.4</v>
      </c>
      <c r="J60" s="30">
        <f t="shared" si="35"/>
        <v>0</v>
      </c>
      <c r="K60" s="28"/>
      <c r="L60" s="28">
        <v>0</v>
      </c>
      <c r="M60" s="28">
        <v>9.4</v>
      </c>
      <c r="N60" s="30">
        <f t="shared" si="36"/>
        <v>0</v>
      </c>
      <c r="O60" s="28"/>
      <c r="P60" s="28">
        <v>0.25</v>
      </c>
      <c r="Q60" s="28">
        <v>9.4</v>
      </c>
      <c r="R60" s="30">
        <f t="shared" si="37"/>
        <v>2.35</v>
      </c>
    </row>
    <row r="61" spans="2:20" x14ac:dyDescent="0.35">
      <c r="B61" s="36" t="s">
        <v>84</v>
      </c>
      <c r="C61" s="28" t="s">
        <v>72</v>
      </c>
      <c r="D61" s="28">
        <v>0</v>
      </c>
      <c r="E61" s="29">
        <v>16.38</v>
      </c>
      <c r="F61" s="30">
        <f t="shared" si="32"/>
        <v>0</v>
      </c>
      <c r="G61" s="28"/>
      <c r="H61" s="28">
        <v>4</v>
      </c>
      <c r="I61" s="28">
        <v>16.38</v>
      </c>
      <c r="J61" s="30">
        <f t="shared" si="35"/>
        <v>65.52</v>
      </c>
      <c r="K61" s="28"/>
      <c r="L61" s="28">
        <v>4</v>
      </c>
      <c r="M61" s="28">
        <v>16.38</v>
      </c>
      <c r="N61" s="30">
        <f t="shared" si="36"/>
        <v>65.52</v>
      </c>
      <c r="O61" s="28"/>
      <c r="P61" s="28">
        <v>4</v>
      </c>
      <c r="Q61" s="28">
        <v>16.38</v>
      </c>
      <c r="R61" s="30">
        <f t="shared" si="37"/>
        <v>65.52</v>
      </c>
      <c r="T61" s="17"/>
    </row>
    <row r="62" spans="2:20" x14ac:dyDescent="0.35">
      <c r="B62" s="28" t="s">
        <v>85</v>
      </c>
      <c r="C62" s="28" t="s">
        <v>56</v>
      </c>
      <c r="D62" s="41">
        <v>6</v>
      </c>
      <c r="E62" s="42">
        <v>0.06</v>
      </c>
      <c r="F62" s="30">
        <f>SUM(F11:F61)*E62*D62/12</f>
        <v>8.4757499999999979</v>
      </c>
      <c r="G62" s="28"/>
      <c r="H62" s="41">
        <v>6</v>
      </c>
      <c r="I62" s="38">
        <f>$E62</f>
        <v>0.06</v>
      </c>
      <c r="J62" s="30">
        <f>SUM(J11:J61)*I62*H62/12</f>
        <v>188.70803999999998</v>
      </c>
      <c r="K62" s="28"/>
      <c r="L62" s="41">
        <v>6</v>
      </c>
      <c r="M62" s="38">
        <f>$E62</f>
        <v>0.06</v>
      </c>
      <c r="N62" s="30">
        <f>SUM(N11:N61)*M62*L62/12</f>
        <v>123.13524412304351</v>
      </c>
      <c r="O62" s="28"/>
      <c r="P62" s="41">
        <v>6</v>
      </c>
      <c r="Q62" s="38">
        <f>$E62</f>
        <v>0.06</v>
      </c>
      <c r="R62" s="30">
        <f>SUM(R11:R61)*Q62*P62/12</f>
        <v>250.20167436015652</v>
      </c>
    </row>
    <row r="63" spans="2:20" x14ac:dyDescent="0.35">
      <c r="B63" s="28" t="s">
        <v>86</v>
      </c>
      <c r="C63" s="28" t="s">
        <v>87</v>
      </c>
      <c r="D63" s="28">
        <v>1</v>
      </c>
      <c r="E63" s="29">
        <v>151</v>
      </c>
      <c r="F63" s="30">
        <f t="shared" ref="F63:F64" si="38">D63*E63</f>
        <v>151</v>
      </c>
      <c r="G63" s="28"/>
      <c r="H63" s="28">
        <v>1</v>
      </c>
      <c r="I63" s="28">
        <f>$E63</f>
        <v>151</v>
      </c>
      <c r="J63" s="30">
        <f t="shared" ref="J63:J64" si="39">H63*I63</f>
        <v>151</v>
      </c>
      <c r="K63" s="28"/>
      <c r="L63" s="28">
        <v>1</v>
      </c>
      <c r="M63" s="28">
        <f>$E63</f>
        <v>151</v>
      </c>
      <c r="N63" s="30">
        <f t="shared" ref="N63:N64" si="40">L63*M63</f>
        <v>151</v>
      </c>
      <c r="O63" s="28"/>
      <c r="P63" s="28">
        <v>1</v>
      </c>
      <c r="Q63" s="28">
        <f>$E63</f>
        <v>151</v>
      </c>
      <c r="R63" s="30">
        <f t="shared" ref="R63:R64" si="41">P63*Q63</f>
        <v>151</v>
      </c>
    </row>
    <row r="64" spans="2:20" x14ac:dyDescent="0.35">
      <c r="B64" s="28" t="s">
        <v>88</v>
      </c>
      <c r="C64" s="28" t="s">
        <v>87</v>
      </c>
      <c r="D64" s="28">
        <v>0</v>
      </c>
      <c r="E64" s="28">
        <v>300</v>
      </c>
      <c r="F64" s="43">
        <f t="shared" si="38"/>
        <v>0</v>
      </c>
      <c r="G64" s="28"/>
      <c r="H64" s="28">
        <v>1</v>
      </c>
      <c r="I64" s="28">
        <v>300</v>
      </c>
      <c r="J64" s="43">
        <f t="shared" si="39"/>
        <v>300</v>
      </c>
      <c r="K64" s="28"/>
      <c r="L64" s="28">
        <v>1</v>
      </c>
      <c r="M64" s="28">
        <v>300</v>
      </c>
      <c r="N64" s="43">
        <f t="shared" si="40"/>
        <v>300</v>
      </c>
      <c r="O64" s="28"/>
      <c r="P64" s="28">
        <v>1</v>
      </c>
      <c r="Q64" s="28">
        <v>300</v>
      </c>
      <c r="R64" s="43">
        <f t="shared" si="41"/>
        <v>300</v>
      </c>
    </row>
    <row r="65" spans="2:18" ht="16.2" thickBot="1" x14ac:dyDescent="0.4">
      <c r="B65" s="44" t="s">
        <v>89</v>
      </c>
      <c r="C65" s="44"/>
      <c r="D65" s="44"/>
      <c r="E65" s="44"/>
      <c r="F65" s="45">
        <f>SUM(F11:F64)</f>
        <v>442.00074999999993</v>
      </c>
      <c r="G65" s="44"/>
      <c r="H65" s="44"/>
      <c r="I65" s="44"/>
      <c r="J65" s="45">
        <f>SUM(J11:J64)</f>
        <v>6929.9760399999996</v>
      </c>
      <c r="K65" s="44"/>
      <c r="L65" s="44"/>
      <c r="M65" s="44"/>
      <c r="N65" s="45">
        <f>SUM(N11:N64)</f>
        <v>4678.6433815578275</v>
      </c>
      <c r="O65" s="44"/>
      <c r="P65" s="44"/>
      <c r="Q65" s="44"/>
      <c r="R65" s="45">
        <f>SUM(R11:R64)</f>
        <v>9041.2574863653736</v>
      </c>
    </row>
    <row r="66" spans="2:18" ht="16.2" thickBot="1" x14ac:dyDescent="0.4">
      <c r="B66" s="19" t="s">
        <v>90</v>
      </c>
      <c r="C66" s="20"/>
      <c r="D66" s="20"/>
      <c r="E66" s="20"/>
      <c r="F66" s="21">
        <f>F6-F65</f>
        <v>-442.00074999999993</v>
      </c>
      <c r="G66" s="20"/>
      <c r="H66" s="20"/>
      <c r="I66" s="20"/>
      <c r="J66" s="21">
        <f>J6-J65</f>
        <v>-6929.9760399999996</v>
      </c>
      <c r="K66" s="20"/>
      <c r="L66" s="20"/>
      <c r="M66" s="20"/>
      <c r="N66" s="21">
        <f>N6-N65</f>
        <v>-123.59596155782765</v>
      </c>
      <c r="O66" s="20"/>
      <c r="P66" s="20"/>
      <c r="Q66" s="20"/>
      <c r="R66" s="21">
        <f>R6-R65</f>
        <v>5560.9231000346244</v>
      </c>
    </row>
    <row r="67" spans="2:18" ht="6.75" customHeight="1" thickTop="1" x14ac:dyDescent="0.35">
      <c r="B67" s="24"/>
      <c r="C67" s="25"/>
      <c r="D67" s="25"/>
      <c r="E67" s="25"/>
      <c r="F67" s="26"/>
      <c r="G67" s="25"/>
      <c r="H67" s="25"/>
      <c r="I67" s="25"/>
      <c r="J67" s="26"/>
      <c r="K67" s="25"/>
      <c r="L67" s="25"/>
      <c r="M67" s="25"/>
      <c r="N67" s="26"/>
      <c r="O67" s="25"/>
      <c r="P67" s="25"/>
      <c r="Q67" s="25"/>
      <c r="R67" s="26"/>
    </row>
    <row r="69" spans="2:18" x14ac:dyDescent="0.35">
      <c r="B69" s="2" t="s">
        <v>91</v>
      </c>
    </row>
    <row r="70" spans="2:18" x14ac:dyDescent="0.35">
      <c r="B70" s="2" t="s">
        <v>92</v>
      </c>
      <c r="E70" s="17">
        <f>(F66+J66/(1+C73)+N66/((1+C73)^2)+R66/((1+C73)^3)+R66/(1+C73)^4)</f>
        <v>1984.1162544705676</v>
      </c>
    </row>
    <row r="71" spans="2:18" x14ac:dyDescent="0.35">
      <c r="B71" s="2" t="s">
        <v>93</v>
      </c>
      <c r="E71" s="17">
        <f>(F66+J66/(1+C73)+N66/((1+C73)^2)+R66/((1+C73)^3)+R66/(1+C73)^4+R66/(1+C73)^5+R66/(1+C73)^6+R66/(1+C73)^7+R66/(1+C73)^8++R66/(1+C73)^9)</f>
        <v>20538.618097341161</v>
      </c>
    </row>
    <row r="72" spans="2:18" x14ac:dyDescent="0.35">
      <c r="B72" s="2" t="s">
        <v>94</v>
      </c>
      <c r="E72" s="17">
        <f>(F66+J66/(1+C73)+N66/((1+C73)^2)+R66/((1+C73)^3)+R66/(1+C73)^4+R66/(1+C73)^5+R66/(1+C73)^6+R66/(1+C73)^7+R66/(1+C73)^8+R66/(1+C73)^9+R66/(1+C73)^10+R66/(1+C73)^11+R66/(1+C73)^12+R66/(1+C73)^13+R66/(1+C73)^14)</f>
        <v>34403.621242884532</v>
      </c>
    </row>
    <row r="73" spans="2:18" x14ac:dyDescent="0.35">
      <c r="B73" s="2" t="s">
        <v>95</v>
      </c>
      <c r="C73" s="18">
        <v>0.06</v>
      </c>
    </row>
    <row r="74" spans="2:18" x14ac:dyDescent="0.35">
      <c r="C74" s="18"/>
    </row>
    <row r="75" spans="2:18" x14ac:dyDescent="0.35">
      <c r="B75" s="2" t="s">
        <v>96</v>
      </c>
      <c r="C75" s="18"/>
    </row>
    <row r="76" spans="2:18" x14ac:dyDescent="0.35">
      <c r="B76" s="2" t="s">
        <v>92</v>
      </c>
      <c r="C76" s="18"/>
      <c r="E76" s="17">
        <f>E70/5</f>
        <v>396.82325089411353</v>
      </c>
    </row>
    <row r="77" spans="2:18" x14ac:dyDescent="0.35">
      <c r="B77" s="2" t="s">
        <v>93</v>
      </c>
      <c r="E77" s="17">
        <f>E71/10</f>
        <v>2053.8618097341159</v>
      </c>
    </row>
    <row r="78" spans="2:18" x14ac:dyDescent="0.35">
      <c r="B78" s="2" t="s">
        <v>94</v>
      </c>
      <c r="E78" s="17">
        <f>E72/15</f>
        <v>2293.5747495256355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Kruse</dc:creator>
  <cp:lastModifiedBy>Jackson, Lauren</cp:lastModifiedBy>
  <dcterms:created xsi:type="dcterms:W3CDTF">2020-07-30T17:36:56Z</dcterms:created>
  <dcterms:modified xsi:type="dcterms:W3CDTF">2021-03-31T20:02:15Z</dcterms:modified>
</cp:coreProperties>
</file>