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sonLa\Desktop\FruitsandVeggies Project\New spreadsheets March 2021\"/>
    </mc:Choice>
  </mc:AlternateContent>
  <xr:revisionPtr revIDLastSave="0" documentId="13_ncr:1_{9DB970CA-123E-47E5-8314-8B537D7229F6}" xr6:coauthVersionLast="46" xr6:coauthVersionMax="46" xr10:uidLastSave="{00000000-0000-0000-0000-000000000000}"/>
  <bookViews>
    <workbookView xWindow="384" yWindow="384" windowWidth="9864" windowHeight="11244" xr2:uid="{83988E4F-696F-4FC3-8071-B15D70187D39}"/>
  </bookViews>
  <sheets>
    <sheet name="Appl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6" i="1" l="1"/>
  <c r="V46" i="1"/>
  <c r="R46" i="1"/>
  <c r="N46" i="1"/>
  <c r="J46" i="1"/>
  <c r="F46" i="1"/>
  <c r="Z45" i="1"/>
  <c r="V45" i="1"/>
  <c r="R45" i="1"/>
  <c r="N45" i="1"/>
  <c r="J45" i="1"/>
  <c r="F45" i="1"/>
  <c r="Y44" i="1"/>
  <c r="Z44" i="1" s="1"/>
  <c r="U44" i="1"/>
  <c r="V44" i="1" s="1"/>
  <c r="Q44" i="1"/>
  <c r="R44" i="1" s="1"/>
  <c r="M44" i="1"/>
  <c r="N44" i="1" s="1"/>
  <c r="I44" i="1"/>
  <c r="J44" i="1" s="1"/>
  <c r="F44" i="1"/>
  <c r="Y40" i="1"/>
  <c r="X40" i="1"/>
  <c r="Z40" i="1" s="1"/>
  <c r="U40" i="1"/>
  <c r="T40" i="1"/>
  <c r="Q40" i="1"/>
  <c r="P40" i="1"/>
  <c r="M40" i="1"/>
  <c r="N40" i="1" s="1"/>
  <c r="I40" i="1"/>
  <c r="J40" i="1" s="1"/>
  <c r="F40" i="1"/>
  <c r="Y39" i="1"/>
  <c r="U39" i="1"/>
  <c r="Q39" i="1"/>
  <c r="M39" i="1"/>
  <c r="I39" i="1"/>
  <c r="X38" i="1"/>
  <c r="T38" i="1"/>
  <c r="P38" i="1"/>
  <c r="L38" i="1"/>
  <c r="H38" i="1"/>
  <c r="E38" i="1"/>
  <c r="Y38" i="1" s="1"/>
  <c r="D38" i="1"/>
  <c r="X37" i="1"/>
  <c r="T37" i="1"/>
  <c r="P37" i="1"/>
  <c r="E37" i="1"/>
  <c r="Q37" i="1" s="1"/>
  <c r="Y36" i="1"/>
  <c r="Z36" i="1" s="1"/>
  <c r="U36" i="1"/>
  <c r="V36" i="1" s="1"/>
  <c r="Q36" i="1"/>
  <c r="R36" i="1" s="1"/>
  <c r="M36" i="1"/>
  <c r="N36" i="1" s="1"/>
  <c r="I36" i="1"/>
  <c r="J36" i="1" s="1"/>
  <c r="F36" i="1"/>
  <c r="Y32" i="1"/>
  <c r="X32" i="1"/>
  <c r="U32" i="1"/>
  <c r="T32" i="1"/>
  <c r="Q32" i="1"/>
  <c r="P32" i="1"/>
  <c r="M32" i="1"/>
  <c r="L32" i="1"/>
  <c r="I32" i="1"/>
  <c r="J32" i="1" s="1"/>
  <c r="F32" i="1"/>
  <c r="Y31" i="1"/>
  <c r="Z31" i="1" s="1"/>
  <c r="U31" i="1"/>
  <c r="V31" i="1" s="1"/>
  <c r="Q31" i="1"/>
  <c r="R31" i="1" s="1"/>
  <c r="M31" i="1"/>
  <c r="N31" i="1" s="1"/>
  <c r="I31" i="1"/>
  <c r="J31" i="1" s="1"/>
  <c r="F31" i="1"/>
  <c r="Z30" i="1"/>
  <c r="V30" i="1"/>
  <c r="R30" i="1"/>
  <c r="N30" i="1"/>
  <c r="J30" i="1"/>
  <c r="F30" i="1"/>
  <c r="Y29" i="1"/>
  <c r="Z29" i="1" s="1"/>
  <c r="U29" i="1"/>
  <c r="V29" i="1" s="1"/>
  <c r="Q29" i="1"/>
  <c r="R29" i="1" s="1"/>
  <c r="M29" i="1"/>
  <c r="N29" i="1" s="1"/>
  <c r="I29" i="1"/>
  <c r="J29" i="1" s="1"/>
  <c r="F29" i="1"/>
  <c r="Y28" i="1"/>
  <c r="Z28" i="1" s="1"/>
  <c r="U28" i="1"/>
  <c r="V28" i="1" s="1"/>
  <c r="Q28" i="1"/>
  <c r="R28" i="1" s="1"/>
  <c r="M28" i="1"/>
  <c r="N28" i="1" s="1"/>
  <c r="I28" i="1"/>
  <c r="J28" i="1" s="1"/>
  <c r="F28" i="1"/>
  <c r="Y27" i="1"/>
  <c r="Z27" i="1" s="1"/>
  <c r="U27" i="1"/>
  <c r="V27" i="1" s="1"/>
  <c r="Q27" i="1"/>
  <c r="R27" i="1" s="1"/>
  <c r="M27" i="1"/>
  <c r="N27" i="1" s="1"/>
  <c r="I27" i="1"/>
  <c r="J27" i="1" s="1"/>
  <c r="F27" i="1"/>
  <c r="Z26" i="1"/>
  <c r="V26" i="1"/>
  <c r="R26" i="1"/>
  <c r="N26" i="1"/>
  <c r="J26" i="1"/>
  <c r="F26" i="1"/>
  <c r="Z25" i="1"/>
  <c r="V25" i="1"/>
  <c r="R25" i="1"/>
  <c r="N25" i="1"/>
  <c r="J25" i="1"/>
  <c r="F25" i="1"/>
  <c r="Z24" i="1"/>
  <c r="V24" i="1"/>
  <c r="R24" i="1"/>
  <c r="N24" i="1"/>
  <c r="J24" i="1"/>
  <c r="F24" i="1"/>
  <c r="Z23" i="1"/>
  <c r="V23" i="1"/>
  <c r="R23" i="1"/>
  <c r="N23" i="1"/>
  <c r="J23" i="1"/>
  <c r="F23" i="1"/>
  <c r="Z22" i="1"/>
  <c r="V22" i="1"/>
  <c r="R22" i="1"/>
  <c r="N22" i="1"/>
  <c r="J22" i="1"/>
  <c r="F22" i="1"/>
  <c r="Z21" i="1"/>
  <c r="V21" i="1"/>
  <c r="R21" i="1"/>
  <c r="N21" i="1"/>
  <c r="J21" i="1"/>
  <c r="F21" i="1"/>
  <c r="Y20" i="1"/>
  <c r="Z20" i="1" s="1"/>
  <c r="U20" i="1"/>
  <c r="V20" i="1" s="1"/>
  <c r="Q20" i="1"/>
  <c r="R20" i="1" s="1"/>
  <c r="M20" i="1"/>
  <c r="N20" i="1" s="1"/>
  <c r="I20" i="1"/>
  <c r="J20" i="1" s="1"/>
  <c r="F20" i="1"/>
  <c r="Y19" i="1"/>
  <c r="Z19" i="1" s="1"/>
  <c r="U19" i="1"/>
  <c r="V19" i="1" s="1"/>
  <c r="Q19" i="1"/>
  <c r="R19" i="1" s="1"/>
  <c r="M19" i="1"/>
  <c r="N19" i="1" s="1"/>
  <c r="I19" i="1"/>
  <c r="J19" i="1" s="1"/>
  <c r="F19" i="1"/>
  <c r="Y18" i="1"/>
  <c r="Z18" i="1" s="1"/>
  <c r="U18" i="1"/>
  <c r="V18" i="1" s="1"/>
  <c r="Q18" i="1"/>
  <c r="R18" i="1" s="1"/>
  <c r="M18" i="1"/>
  <c r="N18" i="1" s="1"/>
  <c r="I18" i="1"/>
  <c r="J18" i="1" s="1"/>
  <c r="F18" i="1"/>
  <c r="Y17" i="1"/>
  <c r="Z17" i="1" s="1"/>
  <c r="U17" i="1"/>
  <c r="V17" i="1" s="1"/>
  <c r="Q17" i="1"/>
  <c r="R17" i="1" s="1"/>
  <c r="M17" i="1"/>
  <c r="N17" i="1" s="1"/>
  <c r="I17" i="1"/>
  <c r="J17" i="1" s="1"/>
  <c r="F17" i="1"/>
  <c r="Y16" i="1"/>
  <c r="Z16" i="1" s="1"/>
  <c r="U16" i="1"/>
  <c r="V16" i="1" s="1"/>
  <c r="Q16" i="1"/>
  <c r="R16" i="1" s="1"/>
  <c r="M16" i="1"/>
  <c r="N16" i="1" s="1"/>
  <c r="I16" i="1"/>
  <c r="J16" i="1" s="1"/>
  <c r="F16" i="1"/>
  <c r="M14" i="1"/>
  <c r="N14" i="1" s="1"/>
  <c r="I14" i="1"/>
  <c r="J14" i="1" s="1"/>
  <c r="F14" i="1"/>
  <c r="M13" i="1"/>
  <c r="Q13" i="1" s="1"/>
  <c r="U13" i="1" s="1"/>
  <c r="I13" i="1"/>
  <c r="J13" i="1" s="1"/>
  <c r="F13" i="1"/>
  <c r="M12" i="1"/>
  <c r="Q12" i="1" s="1"/>
  <c r="I12" i="1"/>
  <c r="J12" i="1" s="1"/>
  <c r="F12" i="1"/>
  <c r="F33" i="1" s="1"/>
  <c r="Y5" i="1"/>
  <c r="Z5" i="1" s="1"/>
  <c r="Z6" i="1" s="1"/>
  <c r="I5" i="1"/>
  <c r="J5" i="1" s="1"/>
  <c r="J6" i="1" s="1"/>
  <c r="F5" i="1"/>
  <c r="F6" i="1" s="1"/>
  <c r="U5" i="1"/>
  <c r="V5" i="1" s="1"/>
  <c r="V6" i="1" s="1"/>
  <c r="R32" i="1" l="1"/>
  <c r="F38" i="1"/>
  <c r="N32" i="1"/>
  <c r="R40" i="1"/>
  <c r="J47" i="1"/>
  <c r="N47" i="1"/>
  <c r="F37" i="1"/>
  <c r="Z47" i="1"/>
  <c r="N13" i="1"/>
  <c r="Q38" i="1"/>
  <c r="R38" i="1" s="1"/>
  <c r="U37" i="1"/>
  <c r="V37" i="1" s="1"/>
  <c r="Z32" i="1"/>
  <c r="I37" i="1"/>
  <c r="J37" i="1" s="1"/>
  <c r="R47" i="1"/>
  <c r="Q14" i="1"/>
  <c r="U14" i="1" s="1"/>
  <c r="Y14" i="1" s="1"/>
  <c r="Z14" i="1" s="1"/>
  <c r="R37" i="1"/>
  <c r="Z38" i="1"/>
  <c r="V40" i="1"/>
  <c r="F47" i="1"/>
  <c r="V47" i="1"/>
  <c r="V32" i="1"/>
  <c r="H39" i="1"/>
  <c r="J39" i="1" s="1"/>
  <c r="D39" i="1"/>
  <c r="F39" i="1" s="1"/>
  <c r="X39" i="1"/>
  <c r="Z39" i="1" s="1"/>
  <c r="Y13" i="1"/>
  <c r="Z13" i="1" s="1"/>
  <c r="V13" i="1"/>
  <c r="R12" i="1"/>
  <c r="U12" i="1"/>
  <c r="T39" i="1"/>
  <c r="V39" i="1" s="1"/>
  <c r="J33" i="1"/>
  <c r="R13" i="1"/>
  <c r="I38" i="1"/>
  <c r="J38" i="1" s="1"/>
  <c r="M5" i="1"/>
  <c r="N5" i="1" s="1"/>
  <c r="N6" i="1" s="1"/>
  <c r="M37" i="1"/>
  <c r="N37" i="1" s="1"/>
  <c r="U38" i="1"/>
  <c r="V38" i="1" s="1"/>
  <c r="Y37" i="1"/>
  <c r="Z37" i="1" s="1"/>
  <c r="N12" i="1"/>
  <c r="M38" i="1"/>
  <c r="N38" i="1" s="1"/>
  <c r="Q5" i="1"/>
  <c r="R5" i="1" s="1"/>
  <c r="R6" i="1" s="1"/>
  <c r="V14" i="1" l="1"/>
  <c r="R14" i="1"/>
  <c r="R33" i="1" s="1"/>
  <c r="R41" i="1" s="1"/>
  <c r="R49" i="1" s="1"/>
  <c r="R51" i="1" s="1"/>
  <c r="F41" i="1"/>
  <c r="F49" i="1" s="1"/>
  <c r="F51" i="1" s="1"/>
  <c r="J41" i="1"/>
  <c r="J49" i="1" s="1"/>
  <c r="J51" i="1" s="1"/>
  <c r="L39" i="1"/>
  <c r="N39" i="1" s="1"/>
  <c r="V12" i="1"/>
  <c r="Y12" i="1"/>
  <c r="Z12" i="1" s="1"/>
  <c r="P39" i="1"/>
  <c r="R39" i="1" s="1"/>
  <c r="N33" i="1"/>
  <c r="N41" i="1" s="1"/>
  <c r="N49" i="1" s="1"/>
  <c r="N51" i="1" s="1"/>
  <c r="V33" i="1" l="1"/>
  <c r="V41" i="1" s="1"/>
  <c r="V49" i="1" s="1"/>
  <c r="V51" i="1" s="1"/>
  <c r="Z33" i="1"/>
  <c r="Z41" i="1" s="1"/>
  <c r="Z49" i="1" s="1"/>
  <c r="Z51" i="1" s="1"/>
  <c r="E56" i="1" l="1"/>
  <c r="E64" i="1" s="1"/>
  <c r="E57" i="1"/>
  <c r="E65" i="1" s="1"/>
  <c r="E55" i="1"/>
  <c r="E63" i="1" s="1"/>
  <c r="E58" i="1"/>
  <c r="E66" i="1" s="1"/>
  <c r="E59" i="1"/>
  <c r="E67" i="1" s="1"/>
</calcChain>
</file>

<file path=xl/sharedStrings.xml><?xml version="1.0" encoding="utf-8"?>
<sst xmlns="http://schemas.openxmlformats.org/spreadsheetml/2006/main" count="137" uniqueCount="79">
  <si>
    <t>2020 Enterprise Budget</t>
  </si>
  <si>
    <t>Apples, Open Field Costs and Returns for Missouri</t>
  </si>
  <si>
    <t>Year 1-Site Preparation</t>
  </si>
  <si>
    <t>Year 2-Planting Year</t>
  </si>
  <si>
    <t>Years 3 &amp; 4-Growing Years</t>
  </si>
  <si>
    <t>Year 5 First Bearing Year</t>
  </si>
  <si>
    <t>Year 6 Second Bearing Year</t>
  </si>
  <si>
    <t>Year 7 Third Bearing Year</t>
  </si>
  <si>
    <t>Revenues, $/Acre</t>
  </si>
  <si>
    <t>Yield Units</t>
  </si>
  <si>
    <t>Yield</t>
  </si>
  <si>
    <t>Sales Price 
Dollars Per Unit</t>
  </si>
  <si>
    <t>Gross Returns
Dollars Per Acre</t>
  </si>
  <si>
    <t xml:space="preserve">  Fresh Apple Sales</t>
  </si>
  <si>
    <t>bushels</t>
  </si>
  <si>
    <t>Total Revenue</t>
  </si>
  <si>
    <t>Input Units</t>
  </si>
  <si>
    <t>Input Quantity</t>
  </si>
  <si>
    <t>Input Price 
Dollars Per Unit</t>
  </si>
  <si>
    <t>Cost 
Dollars Per Acre</t>
  </si>
  <si>
    <t>Variable Costs, $/Acre</t>
  </si>
  <si>
    <t xml:space="preserve"> Preharvest Costs</t>
  </si>
  <si>
    <t xml:space="preserve">  Apple Trees</t>
  </si>
  <si>
    <t>plants</t>
  </si>
  <si>
    <t xml:space="preserve">  Fescue seed</t>
  </si>
  <si>
    <t>pounds</t>
  </si>
  <si>
    <t xml:space="preserve">  Soil test</t>
  </si>
  <si>
    <t>soil test</t>
  </si>
  <si>
    <t xml:space="preserve">  Fertilizer  &amp; Lime</t>
  </si>
  <si>
    <t>acre</t>
  </si>
  <si>
    <t xml:space="preserve">    Nitrogen</t>
  </si>
  <si>
    <t xml:space="preserve">    Phosphorous</t>
  </si>
  <si>
    <t xml:space="preserve">    Potassium</t>
  </si>
  <si>
    <t xml:space="preserve">    Lime</t>
  </si>
  <si>
    <t>tons</t>
  </si>
  <si>
    <t xml:space="preserve">    Calcium Chloride</t>
  </si>
  <si>
    <t xml:space="preserve">  Herbicide</t>
  </si>
  <si>
    <t xml:space="preserve">  Insecticides</t>
  </si>
  <si>
    <t xml:space="preserve">  Fungicides</t>
  </si>
  <si>
    <t xml:space="preserve">  Fuel, Oil, Grease</t>
  </si>
  <si>
    <t xml:space="preserve">  Repairs</t>
  </si>
  <si>
    <t xml:space="preserve">  Miscellaneous</t>
  </si>
  <si>
    <t xml:space="preserve">  Drip tape</t>
  </si>
  <si>
    <t>feet</t>
  </si>
  <si>
    <t xml:space="preserve">  Tree Guards</t>
  </si>
  <si>
    <t>unit</t>
  </si>
  <si>
    <t xml:space="preserve">  Plant analysis kit</t>
  </si>
  <si>
    <t>1 kit</t>
  </si>
  <si>
    <t xml:space="preserve">  Irrigation</t>
  </si>
  <si>
    <t>months</t>
  </si>
  <si>
    <t xml:space="preserve">  Pollination</t>
  </si>
  <si>
    <t xml:space="preserve">  General labor</t>
  </si>
  <si>
    <t>hours</t>
  </si>
  <si>
    <t xml:space="preserve">  Interest on operating capital</t>
  </si>
  <si>
    <t xml:space="preserve"> Harvest Costs</t>
  </si>
  <si>
    <t xml:space="preserve">  Operator Labor</t>
  </si>
  <si>
    <t xml:space="preserve">  Harvest labor</t>
  </si>
  <si>
    <t xml:space="preserve">  Bags - 10 pound plastic</t>
  </si>
  <si>
    <t>containers</t>
  </si>
  <si>
    <t xml:space="preserve">  Marketing Costs</t>
  </si>
  <si>
    <t>10% of gross</t>
  </si>
  <si>
    <t xml:space="preserve">  Refrigeration</t>
  </si>
  <si>
    <t>day</t>
  </si>
  <si>
    <t>Total Variable Costs</t>
  </si>
  <si>
    <t>Fixed Costs</t>
  </si>
  <si>
    <t xml:space="preserve">  Land</t>
  </si>
  <si>
    <t xml:space="preserve">  Facilities and Equipment</t>
  </si>
  <si>
    <t xml:space="preserve">  Machinery &amp; Equipment</t>
  </si>
  <si>
    <t>Total Fixed Costs</t>
  </si>
  <si>
    <t>Total Costs Including Operator Labor</t>
  </si>
  <si>
    <t>Returns over Total Costs, $/Acre</t>
  </si>
  <si>
    <t>Net Present Value of Net Returns</t>
  </si>
  <si>
    <t xml:space="preserve">  8 years to breakeven (3 years bearing)</t>
  </si>
  <si>
    <t xml:space="preserve">  10 Year Orchard (6 years bearing)</t>
  </si>
  <si>
    <t xml:space="preserve">  15 Year Orchard (11 years bearing)</t>
  </si>
  <si>
    <t xml:space="preserve">  20 Year Orchard (16 years bearing)</t>
  </si>
  <si>
    <t xml:space="preserve">  30 Year Patch (26 years bearing)</t>
  </si>
  <si>
    <t>Discount Rate</t>
  </si>
  <si>
    <t>Average Return Per Year (net present value), $/Acre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</si>
</sst>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i/>
      <sz val="11"/>
      <color theme="1"/>
      <name val="Palatino Linotype"/>
      <family val="1"/>
    </font>
    <font>
      <i/>
      <sz val="11"/>
      <color theme="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/>
    <xf numFmtId="0" fontId="3" fillId="2" borderId="2" xfId="0" applyFont="1" applyFill="1" applyBorder="1" applyAlignment="1">
      <alignment horizontal="centerContinuous" wrapText="1"/>
    </xf>
    <xf numFmtId="0" fontId="3" fillId="2" borderId="2" xfId="0" applyFont="1" applyFill="1" applyBorder="1" applyAlignment="1">
      <alignment horizontal="centerContinuous"/>
    </xf>
    <xf numFmtId="0" fontId="4" fillId="2" borderId="3" xfId="0" applyFont="1" applyFill="1" applyBorder="1"/>
    <xf numFmtId="0" fontId="3" fillId="2" borderId="3" xfId="0" applyFont="1" applyFill="1" applyBorder="1" applyAlignment="1">
      <alignment horizontal="center" wrapText="1"/>
    </xf>
    <xf numFmtId="0" fontId="3" fillId="2" borderId="3" xfId="0" applyFont="1" applyFill="1" applyBorder="1"/>
    <xf numFmtId="164" fontId="3" fillId="0" borderId="4" xfId="0" applyNumberFormat="1" applyFont="1" applyBorder="1"/>
    <xf numFmtId="165" fontId="3" fillId="0" borderId="0" xfId="0" applyNumberFormat="1" applyFont="1"/>
    <xf numFmtId="0" fontId="5" fillId="0" borderId="3" xfId="0" applyFont="1" applyBorder="1"/>
    <xf numFmtId="0" fontId="3" fillId="0" borderId="3" xfId="0" applyFont="1" applyBorder="1"/>
    <xf numFmtId="164" fontId="3" fillId="0" borderId="3" xfId="0" applyNumberFormat="1" applyFont="1" applyBorder="1"/>
    <xf numFmtId="0" fontId="3" fillId="2" borderId="1" xfId="0" applyFont="1" applyFill="1" applyBorder="1"/>
    <xf numFmtId="0" fontId="4" fillId="3" borderId="3" xfId="0" applyFont="1" applyFill="1" applyBorder="1"/>
    <xf numFmtId="0" fontId="3" fillId="3" borderId="3" xfId="0" applyFont="1" applyFill="1" applyBorder="1" applyAlignment="1">
      <alignment horizontal="center" wrapText="1"/>
    </xf>
    <xf numFmtId="0" fontId="4" fillId="0" borderId="0" xfId="0" applyFont="1"/>
    <xf numFmtId="164" fontId="3" fillId="0" borderId="0" xfId="0" applyNumberFormat="1" applyFont="1"/>
    <xf numFmtId="0" fontId="6" fillId="0" borderId="0" xfId="0" applyFont="1"/>
    <xf numFmtId="1" fontId="3" fillId="0" borderId="0" xfId="0" applyNumberFormat="1" applyFont="1"/>
    <xf numFmtId="3" fontId="3" fillId="0" borderId="0" xfId="0" applyNumberFormat="1" applyFont="1"/>
    <xf numFmtId="2" fontId="3" fillId="0" borderId="0" xfId="0" applyNumberFormat="1" applyFont="1"/>
    <xf numFmtId="164" fontId="3" fillId="0" borderId="5" xfId="0" applyNumberFormat="1" applyFont="1" applyBorder="1"/>
    <xf numFmtId="0" fontId="4" fillId="0" borderId="3" xfId="0" applyFont="1" applyBorder="1"/>
    <xf numFmtId="0" fontId="4" fillId="0" borderId="6" xfId="0" applyFont="1" applyBorder="1"/>
    <xf numFmtId="0" fontId="3" fillId="0" borderId="6" xfId="0" applyFont="1" applyBorder="1"/>
    <xf numFmtId="164" fontId="3" fillId="0" borderId="6" xfId="0" applyNumberFormat="1" applyFont="1" applyBorder="1"/>
    <xf numFmtId="9" fontId="3" fillId="0" borderId="0" xfId="1" applyFont="1"/>
    <xf numFmtId="0" fontId="3" fillId="0" borderId="0" xfId="0" applyFont="1" applyFill="1"/>
    <xf numFmtId="9" fontId="3" fillId="0" borderId="0" xfId="1" applyFont="1" applyFill="1"/>
    <xf numFmtId="0" fontId="3" fillId="4" borderId="0" xfId="0" applyFont="1" applyFill="1"/>
    <xf numFmtId="0" fontId="6" fillId="4" borderId="0" xfId="0" applyFont="1" applyFill="1"/>
    <xf numFmtId="164" fontId="3" fillId="4" borderId="0" xfId="0" applyNumberFormat="1" applyFont="1" applyFill="1"/>
    <xf numFmtId="3" fontId="3" fillId="4" borderId="0" xfId="0" applyNumberFormat="1" applyFont="1" applyFill="1"/>
    <xf numFmtId="0" fontId="4" fillId="4" borderId="0" xfId="0" applyFont="1" applyFill="1"/>
    <xf numFmtId="0" fontId="3" fillId="2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7D6E1-1847-4AD0-B989-E5BD6F28DB7E}">
  <dimension ref="B1:Z67"/>
  <sheetViews>
    <sheetView tabSelected="1" workbookViewId="0">
      <selection activeCell="B1" sqref="B1"/>
    </sheetView>
  </sheetViews>
  <sheetFormatPr defaultColWidth="9.109375" defaultRowHeight="15.6" x14ac:dyDescent="0.35"/>
  <cols>
    <col min="1" max="1" width="3.109375" style="2" customWidth="1"/>
    <col min="2" max="2" width="38.109375" style="2" customWidth="1"/>
    <col min="3" max="3" width="10.109375" style="2" bestFit="1" customWidth="1"/>
    <col min="4" max="4" width="9.33203125" style="2" customWidth="1"/>
    <col min="5" max="5" width="11.33203125" style="2" customWidth="1"/>
    <col min="6" max="6" width="10.88671875" style="2" customWidth="1"/>
    <col min="7" max="7" width="1.6640625" style="2" customWidth="1"/>
    <col min="8" max="8" width="10.109375" style="2" customWidth="1"/>
    <col min="9" max="9" width="9.33203125" style="2" customWidth="1"/>
    <col min="10" max="10" width="10.88671875" style="2" customWidth="1"/>
    <col min="11" max="11" width="1" style="2" customWidth="1"/>
    <col min="12" max="13" width="9.33203125" style="2" customWidth="1"/>
    <col min="14" max="14" width="10.88671875" style="2" customWidth="1"/>
    <col min="15" max="15" width="1.109375" style="2" customWidth="1"/>
    <col min="16" max="18" width="10.6640625" style="2" customWidth="1"/>
    <col min="19" max="19" width="1.109375" style="2" customWidth="1"/>
    <col min="20" max="22" width="10.6640625" style="2" customWidth="1"/>
    <col min="23" max="23" width="1.109375" style="2" customWidth="1"/>
    <col min="24" max="25" width="10.6640625" style="2" customWidth="1"/>
    <col min="26" max="26" width="11.33203125" style="2" bestFit="1" customWidth="1"/>
    <col min="27" max="16384" width="9.109375" style="2"/>
  </cols>
  <sheetData>
    <row r="1" spans="2:26" ht="17.399999999999999" x14ac:dyDescent="0.4">
      <c r="B1" s="1" t="s">
        <v>0</v>
      </c>
    </row>
    <row r="2" spans="2:26" ht="17.399999999999999" x14ac:dyDescent="0.4">
      <c r="B2" s="1" t="s">
        <v>1</v>
      </c>
    </row>
    <row r="3" spans="2:26" ht="17.399999999999999" x14ac:dyDescent="0.4">
      <c r="B3" s="3"/>
      <c r="C3" s="3"/>
      <c r="D3" s="4" t="s">
        <v>2</v>
      </c>
      <c r="E3" s="5"/>
      <c r="F3" s="5"/>
      <c r="G3" s="14"/>
      <c r="H3" s="4" t="s">
        <v>3</v>
      </c>
      <c r="I3" s="5"/>
      <c r="J3" s="5"/>
      <c r="K3" s="14"/>
      <c r="L3" s="4" t="s">
        <v>4</v>
      </c>
      <c r="M3" s="5"/>
      <c r="N3" s="5"/>
      <c r="O3" s="14"/>
      <c r="P3" s="4" t="s">
        <v>5</v>
      </c>
      <c r="Q3" s="5"/>
      <c r="R3" s="5"/>
      <c r="S3" s="14"/>
      <c r="T3" s="4" t="s">
        <v>6</v>
      </c>
      <c r="U3" s="5"/>
      <c r="V3" s="5"/>
      <c r="W3" s="14"/>
      <c r="X3" s="4" t="s">
        <v>7</v>
      </c>
      <c r="Y3" s="5"/>
      <c r="Z3" s="5"/>
    </row>
    <row r="4" spans="2:26" ht="63" thickBot="1" x14ac:dyDescent="0.4">
      <c r="B4" s="6" t="s">
        <v>8</v>
      </c>
      <c r="C4" s="7" t="s">
        <v>9</v>
      </c>
      <c r="D4" s="7" t="s">
        <v>10</v>
      </c>
      <c r="E4" s="7" t="s">
        <v>11</v>
      </c>
      <c r="F4" s="7" t="s">
        <v>12</v>
      </c>
      <c r="G4" s="8"/>
      <c r="H4" s="7" t="s">
        <v>10</v>
      </c>
      <c r="I4" s="7" t="s">
        <v>11</v>
      </c>
      <c r="J4" s="7" t="s">
        <v>12</v>
      </c>
      <c r="K4" s="8"/>
      <c r="L4" s="7" t="s">
        <v>10</v>
      </c>
      <c r="M4" s="7" t="s">
        <v>11</v>
      </c>
      <c r="N4" s="7" t="s">
        <v>12</v>
      </c>
      <c r="O4" s="8"/>
      <c r="P4" s="7" t="s">
        <v>10</v>
      </c>
      <c r="Q4" s="7" t="s">
        <v>11</v>
      </c>
      <c r="R4" s="7" t="s">
        <v>12</v>
      </c>
      <c r="S4" s="7"/>
      <c r="T4" s="7" t="s">
        <v>10</v>
      </c>
      <c r="U4" s="7" t="s">
        <v>11</v>
      </c>
      <c r="V4" s="7" t="s">
        <v>12</v>
      </c>
      <c r="W4" s="7"/>
      <c r="X4" s="7" t="s">
        <v>10</v>
      </c>
      <c r="Y4" s="7" t="s">
        <v>11</v>
      </c>
      <c r="Z4" s="7" t="s">
        <v>12</v>
      </c>
    </row>
    <row r="5" spans="2:26" x14ac:dyDescent="0.35">
      <c r="B5" s="2" t="s">
        <v>13</v>
      </c>
      <c r="C5" s="2" t="s">
        <v>14</v>
      </c>
      <c r="D5" s="2">
        <v>0</v>
      </c>
      <c r="E5" s="2">
        <v>13.8</v>
      </c>
      <c r="F5" s="9">
        <f>D5*E5</f>
        <v>0</v>
      </c>
      <c r="H5" s="2">
        <v>0</v>
      </c>
      <c r="I5" s="2">
        <f>E5</f>
        <v>13.8</v>
      </c>
      <c r="J5" s="9">
        <f>H5*I5</f>
        <v>0</v>
      </c>
      <c r="L5" s="10">
        <v>0</v>
      </c>
      <c r="M5" s="2">
        <f>E5</f>
        <v>13.8</v>
      </c>
      <c r="N5" s="9">
        <f>L5*M5</f>
        <v>0</v>
      </c>
      <c r="P5" s="10">
        <v>280</v>
      </c>
      <c r="Q5" s="2">
        <f>E5</f>
        <v>13.8</v>
      </c>
      <c r="R5" s="9">
        <f>P5*Q5</f>
        <v>3864</v>
      </c>
      <c r="T5" s="10">
        <v>500</v>
      </c>
      <c r="U5" s="2">
        <f>E5</f>
        <v>13.8</v>
      </c>
      <c r="V5" s="9">
        <f>T5*U5</f>
        <v>6900</v>
      </c>
      <c r="X5" s="10">
        <v>725</v>
      </c>
      <c r="Y5" s="2">
        <f>E5</f>
        <v>13.8</v>
      </c>
      <c r="Z5" s="9">
        <f>X5*Y5</f>
        <v>10005</v>
      </c>
    </row>
    <row r="6" spans="2:26" ht="16.2" thickBot="1" x14ac:dyDescent="0.4">
      <c r="B6" s="11" t="s">
        <v>15</v>
      </c>
      <c r="C6" s="12"/>
      <c r="D6" s="12"/>
      <c r="E6" s="12"/>
      <c r="F6" s="13">
        <f>F5</f>
        <v>0</v>
      </c>
      <c r="G6" s="12"/>
      <c r="H6" s="12"/>
      <c r="I6" s="12"/>
      <c r="J6" s="13">
        <f>J5</f>
        <v>0</v>
      </c>
      <c r="K6" s="12"/>
      <c r="L6" s="12"/>
      <c r="M6" s="12"/>
      <c r="N6" s="13">
        <f>N5</f>
        <v>0</v>
      </c>
      <c r="O6" s="12"/>
      <c r="P6" s="12"/>
      <c r="Q6" s="12"/>
      <c r="R6" s="13">
        <f>R5</f>
        <v>3864</v>
      </c>
      <c r="T6" s="12"/>
      <c r="U6" s="12"/>
      <c r="V6" s="13">
        <f>V5</f>
        <v>6900</v>
      </c>
      <c r="X6" s="12"/>
      <c r="Y6" s="12"/>
      <c r="Z6" s="13">
        <f>Z5</f>
        <v>10005</v>
      </c>
    </row>
    <row r="7" spans="2:26" x14ac:dyDescent="0.35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2:26" x14ac:dyDescent="0.35">
      <c r="B8" s="14"/>
      <c r="C8" s="5"/>
      <c r="D8" s="4" t="s">
        <v>2</v>
      </c>
      <c r="E8" s="5"/>
      <c r="F8" s="5"/>
      <c r="G8" s="14"/>
      <c r="H8" s="4" t="s">
        <v>3</v>
      </c>
      <c r="I8" s="5"/>
      <c r="J8" s="5"/>
      <c r="K8" s="14"/>
      <c r="L8" s="4" t="s">
        <v>4</v>
      </c>
      <c r="M8" s="5"/>
      <c r="N8" s="5"/>
      <c r="O8" s="14"/>
      <c r="P8" s="4" t="s">
        <v>5</v>
      </c>
      <c r="Q8" s="5"/>
      <c r="R8" s="5"/>
      <c r="S8" s="14"/>
      <c r="T8" s="4" t="s">
        <v>6</v>
      </c>
      <c r="U8" s="5"/>
      <c r="V8" s="5"/>
      <c r="W8" s="14"/>
      <c r="X8" s="4" t="s">
        <v>7</v>
      </c>
      <c r="Y8" s="5"/>
      <c r="Z8" s="5"/>
    </row>
    <row r="9" spans="2:26" ht="63" thickBot="1" x14ac:dyDescent="0.4">
      <c r="B9" s="15"/>
      <c r="C9" s="16" t="s">
        <v>16</v>
      </c>
      <c r="D9" s="16" t="s">
        <v>17</v>
      </c>
      <c r="E9" s="16" t="s">
        <v>18</v>
      </c>
      <c r="F9" s="16" t="s">
        <v>19</v>
      </c>
      <c r="G9" s="36"/>
      <c r="H9" s="16" t="s">
        <v>17</v>
      </c>
      <c r="I9" s="16" t="s">
        <v>18</v>
      </c>
      <c r="J9" s="16" t="s">
        <v>19</v>
      </c>
      <c r="K9" s="36"/>
      <c r="L9" s="7" t="s">
        <v>17</v>
      </c>
      <c r="M9" s="7" t="s">
        <v>18</v>
      </c>
      <c r="N9" s="7" t="s">
        <v>19</v>
      </c>
      <c r="O9" s="36"/>
      <c r="P9" s="7" t="s">
        <v>17</v>
      </c>
      <c r="Q9" s="7" t="s">
        <v>18</v>
      </c>
      <c r="R9" s="7" t="s">
        <v>19</v>
      </c>
      <c r="S9" s="36"/>
      <c r="T9" s="7" t="s">
        <v>17</v>
      </c>
      <c r="U9" s="7" t="s">
        <v>18</v>
      </c>
      <c r="V9" s="7" t="s">
        <v>19</v>
      </c>
      <c r="W9" s="36"/>
      <c r="X9" s="7" t="s">
        <v>17</v>
      </c>
      <c r="Y9" s="7" t="s">
        <v>18</v>
      </c>
      <c r="Z9" s="16" t="s">
        <v>19</v>
      </c>
    </row>
    <row r="10" spans="2:26" x14ac:dyDescent="0.35">
      <c r="B10" s="17" t="s">
        <v>20</v>
      </c>
    </row>
    <row r="11" spans="2:26" x14ac:dyDescent="0.35">
      <c r="B11" s="31" t="s">
        <v>21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2:26" x14ac:dyDescent="0.35">
      <c r="B12" s="2" t="s">
        <v>22</v>
      </c>
      <c r="C12" s="2" t="s">
        <v>23</v>
      </c>
      <c r="D12" s="2">
        <v>0</v>
      </c>
      <c r="E12" s="29">
        <v>6</v>
      </c>
      <c r="F12" s="18">
        <f t="shared" ref="F12:F13" si="0">D12*E12</f>
        <v>0</v>
      </c>
      <c r="H12" s="2">
        <v>300</v>
      </c>
      <c r="I12" s="2">
        <f>E12</f>
        <v>6</v>
      </c>
      <c r="J12" s="18">
        <f t="shared" ref="J12:J27" si="1">H12*I12</f>
        <v>1800</v>
      </c>
      <c r="L12" s="2">
        <v>0</v>
      </c>
      <c r="M12" s="2">
        <f>E12</f>
        <v>6</v>
      </c>
      <c r="N12" s="18">
        <f t="shared" ref="N12:N32" si="2">L12*M12</f>
        <v>0</v>
      </c>
      <c r="P12" s="2">
        <v>0</v>
      </c>
      <c r="Q12" s="2">
        <f>M12</f>
        <v>6</v>
      </c>
      <c r="R12" s="18">
        <f t="shared" ref="R12:R32" si="3">P12*Q12</f>
        <v>0</v>
      </c>
      <c r="T12" s="2">
        <v>0</v>
      </c>
      <c r="U12" s="2">
        <f>Q12</f>
        <v>6</v>
      </c>
      <c r="V12" s="18">
        <f t="shared" ref="V12:V14" si="4">T12*U12</f>
        <v>0</v>
      </c>
      <c r="X12" s="2">
        <v>0</v>
      </c>
      <c r="Y12" s="2">
        <f>U12</f>
        <v>6</v>
      </c>
      <c r="Z12" s="18">
        <f t="shared" ref="Z12:Z14" si="5">X12*Y12</f>
        <v>0</v>
      </c>
    </row>
    <row r="13" spans="2:26" x14ac:dyDescent="0.35">
      <c r="B13" s="2" t="s">
        <v>24</v>
      </c>
      <c r="C13" s="2" t="s">
        <v>25</v>
      </c>
      <c r="D13" s="2">
        <v>12</v>
      </c>
      <c r="E13" s="29">
        <v>2.56</v>
      </c>
      <c r="F13" s="18">
        <f t="shared" si="0"/>
        <v>30.72</v>
      </c>
      <c r="H13" s="2">
        <v>0</v>
      </c>
      <c r="I13" s="2">
        <f>E13</f>
        <v>2.56</v>
      </c>
      <c r="J13" s="18">
        <f t="shared" si="1"/>
        <v>0</v>
      </c>
      <c r="L13" s="2">
        <v>0</v>
      </c>
      <c r="M13" s="2">
        <f>E13</f>
        <v>2.56</v>
      </c>
      <c r="N13" s="18">
        <f t="shared" si="2"/>
        <v>0</v>
      </c>
      <c r="P13" s="2">
        <v>0</v>
      </c>
      <c r="Q13" s="2">
        <f>M13</f>
        <v>2.56</v>
      </c>
      <c r="R13" s="18">
        <f t="shared" si="3"/>
        <v>0</v>
      </c>
      <c r="T13" s="2">
        <v>0</v>
      </c>
      <c r="U13" s="2">
        <f>Q13</f>
        <v>2.56</v>
      </c>
      <c r="V13" s="18">
        <f t="shared" si="4"/>
        <v>0</v>
      </c>
      <c r="X13" s="2">
        <v>0</v>
      </c>
      <c r="Y13" s="2">
        <f>U13</f>
        <v>2.56</v>
      </c>
      <c r="Z13" s="18">
        <f t="shared" si="5"/>
        <v>0</v>
      </c>
    </row>
    <row r="14" spans="2:26" x14ac:dyDescent="0.35">
      <c r="B14" s="2" t="s">
        <v>26</v>
      </c>
      <c r="C14" s="2" t="s">
        <v>27</v>
      </c>
      <c r="D14" s="2">
        <v>0</v>
      </c>
      <c r="E14" s="29">
        <v>12.5</v>
      </c>
      <c r="F14" s="18">
        <f>D14*E14</f>
        <v>0</v>
      </c>
      <c r="H14" s="2">
        <v>0</v>
      </c>
      <c r="I14" s="2">
        <f>E14</f>
        <v>12.5</v>
      </c>
      <c r="J14" s="18">
        <f t="shared" si="1"/>
        <v>0</v>
      </c>
      <c r="L14" s="2">
        <v>0</v>
      </c>
      <c r="M14" s="2">
        <f>E14</f>
        <v>12.5</v>
      </c>
      <c r="N14" s="18">
        <f t="shared" si="2"/>
        <v>0</v>
      </c>
      <c r="P14" s="2">
        <v>0</v>
      </c>
      <c r="Q14" s="2">
        <f>M14</f>
        <v>12.5</v>
      </c>
      <c r="R14" s="18">
        <f t="shared" si="3"/>
        <v>0</v>
      </c>
      <c r="T14" s="2">
        <v>0</v>
      </c>
      <c r="U14" s="2">
        <f>Q14</f>
        <v>12.5</v>
      </c>
      <c r="V14" s="18">
        <f t="shared" si="4"/>
        <v>0</v>
      </c>
      <c r="X14" s="2">
        <v>0</v>
      </c>
      <c r="Y14" s="2">
        <f>U14</f>
        <v>12.5</v>
      </c>
      <c r="Z14" s="18">
        <f t="shared" si="5"/>
        <v>0</v>
      </c>
    </row>
    <row r="15" spans="2:26" x14ac:dyDescent="0.35">
      <c r="B15" s="32" t="s">
        <v>28</v>
      </c>
      <c r="C15" s="31" t="s">
        <v>29</v>
      </c>
      <c r="D15" s="31"/>
      <c r="E15" s="31"/>
      <c r="F15" s="33"/>
      <c r="G15" s="31"/>
      <c r="H15" s="31"/>
      <c r="I15" s="31"/>
      <c r="J15" s="33"/>
      <c r="K15" s="31"/>
      <c r="L15" s="31"/>
      <c r="M15" s="31"/>
      <c r="N15" s="33"/>
      <c r="O15" s="31"/>
      <c r="P15" s="31"/>
      <c r="Q15" s="31"/>
      <c r="R15" s="33"/>
      <c r="S15" s="31"/>
      <c r="T15" s="31"/>
      <c r="U15" s="31"/>
      <c r="V15" s="33"/>
      <c r="W15" s="31"/>
      <c r="X15" s="31"/>
      <c r="Y15" s="31"/>
      <c r="Z15" s="33"/>
    </row>
    <row r="16" spans="2:26" x14ac:dyDescent="0.35">
      <c r="B16" s="2" t="s">
        <v>30</v>
      </c>
      <c r="C16" s="2" t="s">
        <v>25</v>
      </c>
      <c r="D16" s="2">
        <v>20</v>
      </c>
      <c r="E16" s="29">
        <v>0.23</v>
      </c>
      <c r="F16" s="18">
        <f t="shared" ref="F16:F20" si="6">D16*E16</f>
        <v>4.6000000000000005</v>
      </c>
      <c r="H16" s="2">
        <v>20</v>
      </c>
      <c r="I16" s="2">
        <f>$E16</f>
        <v>0.23</v>
      </c>
      <c r="J16" s="18">
        <f t="shared" ref="J16:J20" si="7">H16*I16</f>
        <v>4.6000000000000005</v>
      </c>
      <c r="L16" s="2">
        <v>20</v>
      </c>
      <c r="M16" s="2">
        <f>$E16</f>
        <v>0.23</v>
      </c>
      <c r="N16" s="18">
        <f t="shared" ref="N16:N20" si="8">L16*M16</f>
        <v>4.6000000000000005</v>
      </c>
      <c r="P16" s="2">
        <v>20</v>
      </c>
      <c r="Q16" s="2">
        <f>$E16</f>
        <v>0.23</v>
      </c>
      <c r="R16" s="18">
        <f t="shared" ref="R16:R20" si="9">P16*Q16</f>
        <v>4.6000000000000005</v>
      </c>
      <c r="T16" s="2">
        <v>20</v>
      </c>
      <c r="U16" s="2">
        <f>$E16</f>
        <v>0.23</v>
      </c>
      <c r="V16" s="18">
        <f t="shared" ref="V16:V27" si="10">T16*U16</f>
        <v>4.6000000000000005</v>
      </c>
      <c r="X16" s="2">
        <v>20</v>
      </c>
      <c r="Y16" s="2">
        <f>$E16</f>
        <v>0.23</v>
      </c>
      <c r="Z16" s="18">
        <f t="shared" ref="Z16:Z27" si="11">X16*Y16</f>
        <v>4.6000000000000005</v>
      </c>
    </row>
    <row r="17" spans="2:26" x14ac:dyDescent="0.35">
      <c r="B17" s="2" t="s">
        <v>31</v>
      </c>
      <c r="C17" s="2" t="s">
        <v>25</v>
      </c>
      <c r="D17" s="2">
        <v>30</v>
      </c>
      <c r="E17" s="29">
        <v>0.28000000000000003</v>
      </c>
      <c r="F17" s="18">
        <f t="shared" si="6"/>
        <v>8.4</v>
      </c>
      <c r="H17" s="2">
        <v>30</v>
      </c>
      <c r="I17" s="2">
        <f t="shared" ref="I17:I20" si="12">$E17</f>
        <v>0.28000000000000003</v>
      </c>
      <c r="J17" s="18">
        <f t="shared" si="7"/>
        <v>8.4</v>
      </c>
      <c r="L17" s="2">
        <v>30</v>
      </c>
      <c r="M17" s="2">
        <f t="shared" ref="M17:M20" si="13">$E17</f>
        <v>0.28000000000000003</v>
      </c>
      <c r="N17" s="18">
        <f t="shared" si="8"/>
        <v>8.4</v>
      </c>
      <c r="P17" s="2">
        <v>30</v>
      </c>
      <c r="Q17" s="2">
        <f t="shared" ref="Q17:Q20" si="14">$E17</f>
        <v>0.28000000000000003</v>
      </c>
      <c r="R17" s="18">
        <f t="shared" si="9"/>
        <v>8.4</v>
      </c>
      <c r="T17" s="2">
        <v>30</v>
      </c>
      <c r="U17" s="2">
        <f t="shared" ref="U17:U20" si="15">$E17</f>
        <v>0.28000000000000003</v>
      </c>
      <c r="V17" s="18">
        <f t="shared" si="10"/>
        <v>8.4</v>
      </c>
      <c r="X17" s="2">
        <v>30</v>
      </c>
      <c r="Y17" s="2">
        <f t="shared" ref="Y17:Y20" si="16">$E17</f>
        <v>0.28000000000000003</v>
      </c>
      <c r="Z17" s="18">
        <f t="shared" si="11"/>
        <v>8.4</v>
      </c>
    </row>
    <row r="18" spans="2:26" x14ac:dyDescent="0.35">
      <c r="B18" s="2" t="s">
        <v>32</v>
      </c>
      <c r="C18" s="2" t="s">
        <v>25</v>
      </c>
      <c r="D18" s="2">
        <v>30</v>
      </c>
      <c r="E18" s="29">
        <v>0.13</v>
      </c>
      <c r="F18" s="18">
        <f t="shared" si="6"/>
        <v>3.9000000000000004</v>
      </c>
      <c r="H18" s="2">
        <v>30</v>
      </c>
      <c r="I18" s="2">
        <f t="shared" si="12"/>
        <v>0.13</v>
      </c>
      <c r="J18" s="18">
        <f t="shared" si="7"/>
        <v>3.9000000000000004</v>
      </c>
      <c r="L18" s="2">
        <v>30</v>
      </c>
      <c r="M18" s="2">
        <f t="shared" si="13"/>
        <v>0.13</v>
      </c>
      <c r="N18" s="18">
        <f t="shared" si="8"/>
        <v>3.9000000000000004</v>
      </c>
      <c r="P18" s="2">
        <v>30</v>
      </c>
      <c r="Q18" s="2">
        <f t="shared" si="14"/>
        <v>0.13</v>
      </c>
      <c r="R18" s="18">
        <f t="shared" si="9"/>
        <v>3.9000000000000004</v>
      </c>
      <c r="T18" s="2">
        <v>30</v>
      </c>
      <c r="U18" s="2">
        <f t="shared" si="15"/>
        <v>0.13</v>
      </c>
      <c r="V18" s="18">
        <f t="shared" si="10"/>
        <v>3.9000000000000004</v>
      </c>
      <c r="X18" s="2">
        <v>30</v>
      </c>
      <c r="Y18" s="2">
        <f t="shared" si="16"/>
        <v>0.13</v>
      </c>
      <c r="Z18" s="18">
        <f t="shared" si="11"/>
        <v>3.9000000000000004</v>
      </c>
    </row>
    <row r="19" spans="2:26" x14ac:dyDescent="0.35">
      <c r="B19" s="2" t="s">
        <v>33</v>
      </c>
      <c r="C19" s="2" t="s">
        <v>34</v>
      </c>
      <c r="D19" s="2">
        <v>0.5</v>
      </c>
      <c r="E19" s="29">
        <v>23</v>
      </c>
      <c r="F19" s="18">
        <f t="shared" si="6"/>
        <v>11.5</v>
      </c>
      <c r="H19" s="2">
        <v>0</v>
      </c>
      <c r="I19" s="2">
        <f t="shared" si="12"/>
        <v>23</v>
      </c>
      <c r="J19" s="18">
        <f t="shared" si="7"/>
        <v>0</v>
      </c>
      <c r="L19" s="2">
        <v>0</v>
      </c>
      <c r="M19" s="2">
        <f t="shared" si="13"/>
        <v>23</v>
      </c>
      <c r="N19" s="18">
        <f t="shared" si="8"/>
        <v>0</v>
      </c>
      <c r="P19" s="2">
        <v>0</v>
      </c>
      <c r="Q19" s="2">
        <f t="shared" si="14"/>
        <v>23</v>
      </c>
      <c r="R19" s="18">
        <f t="shared" si="9"/>
        <v>0</v>
      </c>
      <c r="T19" s="2">
        <v>0</v>
      </c>
      <c r="U19" s="2">
        <f t="shared" si="15"/>
        <v>23</v>
      </c>
      <c r="V19" s="18">
        <f t="shared" si="10"/>
        <v>0</v>
      </c>
      <c r="X19" s="2">
        <v>0</v>
      </c>
      <c r="Y19" s="2">
        <f t="shared" si="16"/>
        <v>23</v>
      </c>
      <c r="Z19" s="18">
        <f t="shared" si="11"/>
        <v>0</v>
      </c>
    </row>
    <row r="20" spans="2:26" x14ac:dyDescent="0.35">
      <c r="B20" s="2" t="s">
        <v>35</v>
      </c>
      <c r="C20" s="2" t="s">
        <v>25</v>
      </c>
      <c r="D20" s="2">
        <v>0</v>
      </c>
      <c r="E20" s="29">
        <v>0.43</v>
      </c>
      <c r="F20" s="18">
        <f t="shared" si="6"/>
        <v>0</v>
      </c>
      <c r="H20" s="2">
        <v>0</v>
      </c>
      <c r="I20" s="2">
        <f t="shared" si="12"/>
        <v>0.43</v>
      </c>
      <c r="J20" s="18">
        <f t="shared" si="7"/>
        <v>0</v>
      </c>
      <c r="L20" s="2">
        <v>0</v>
      </c>
      <c r="M20" s="2">
        <f t="shared" si="13"/>
        <v>0.43</v>
      </c>
      <c r="N20" s="18">
        <f t="shared" si="8"/>
        <v>0</v>
      </c>
      <c r="P20" s="2">
        <v>30</v>
      </c>
      <c r="Q20" s="2">
        <f t="shared" si="14"/>
        <v>0.43</v>
      </c>
      <c r="R20" s="18">
        <f t="shared" si="9"/>
        <v>12.9</v>
      </c>
      <c r="T20" s="2">
        <v>30</v>
      </c>
      <c r="U20" s="2">
        <f t="shared" si="15"/>
        <v>0.43</v>
      </c>
      <c r="V20" s="18">
        <f t="shared" si="10"/>
        <v>12.9</v>
      </c>
      <c r="X20" s="2">
        <v>30</v>
      </c>
      <c r="Y20" s="2">
        <f t="shared" si="16"/>
        <v>0.43</v>
      </c>
      <c r="Z20" s="18">
        <f t="shared" si="11"/>
        <v>12.9</v>
      </c>
    </row>
    <row r="21" spans="2:26" x14ac:dyDescent="0.35">
      <c r="B21" s="19" t="s">
        <v>36</v>
      </c>
      <c r="C21" s="2" t="s">
        <v>29</v>
      </c>
      <c r="D21" s="2">
        <v>1</v>
      </c>
      <c r="E21" s="29">
        <v>15</v>
      </c>
      <c r="F21" s="18">
        <f>D21*E21</f>
        <v>15</v>
      </c>
      <c r="H21" s="2">
        <v>1</v>
      </c>
      <c r="I21" s="2">
        <v>60</v>
      </c>
      <c r="J21" s="18">
        <f t="shared" si="1"/>
        <v>60</v>
      </c>
      <c r="L21" s="2">
        <v>1</v>
      </c>
      <c r="M21" s="2">
        <v>90</v>
      </c>
      <c r="N21" s="18">
        <f t="shared" si="2"/>
        <v>90</v>
      </c>
      <c r="P21" s="2">
        <v>1</v>
      </c>
      <c r="Q21" s="2">
        <v>15</v>
      </c>
      <c r="R21" s="18">
        <f t="shared" si="3"/>
        <v>15</v>
      </c>
      <c r="T21" s="2">
        <v>1</v>
      </c>
      <c r="U21" s="2">
        <v>15</v>
      </c>
      <c r="V21" s="18">
        <f t="shared" si="10"/>
        <v>15</v>
      </c>
      <c r="X21" s="2">
        <v>1</v>
      </c>
      <c r="Y21" s="2">
        <v>15</v>
      </c>
      <c r="Z21" s="18">
        <f t="shared" si="11"/>
        <v>15</v>
      </c>
    </row>
    <row r="22" spans="2:26" x14ac:dyDescent="0.35">
      <c r="B22" s="19" t="s">
        <v>37</v>
      </c>
      <c r="C22" s="2" t="s">
        <v>29</v>
      </c>
      <c r="D22" s="2">
        <v>0</v>
      </c>
      <c r="E22" s="29">
        <v>0</v>
      </c>
      <c r="F22" s="18">
        <f t="shared" ref="F22:F32" si="17">D22*E22</f>
        <v>0</v>
      </c>
      <c r="H22" s="2">
        <v>0</v>
      </c>
      <c r="I22" s="2">
        <v>54.8</v>
      </c>
      <c r="J22" s="18">
        <f t="shared" si="1"/>
        <v>0</v>
      </c>
      <c r="L22" s="2">
        <v>1</v>
      </c>
      <c r="M22" s="2">
        <v>40</v>
      </c>
      <c r="N22" s="18">
        <f t="shared" si="2"/>
        <v>40</v>
      </c>
      <c r="P22" s="2">
        <v>1</v>
      </c>
      <c r="Q22" s="2">
        <v>110</v>
      </c>
      <c r="R22" s="18">
        <f t="shared" si="3"/>
        <v>110</v>
      </c>
      <c r="T22" s="2">
        <v>1</v>
      </c>
      <c r="U22" s="2">
        <v>110</v>
      </c>
      <c r="V22" s="18">
        <f t="shared" si="10"/>
        <v>110</v>
      </c>
      <c r="X22" s="2">
        <v>1</v>
      </c>
      <c r="Y22" s="2">
        <v>110</v>
      </c>
      <c r="Z22" s="18">
        <f t="shared" si="11"/>
        <v>110</v>
      </c>
    </row>
    <row r="23" spans="2:26" x14ac:dyDescent="0.35">
      <c r="B23" s="19" t="s">
        <v>38</v>
      </c>
      <c r="C23" s="2" t="s">
        <v>29</v>
      </c>
      <c r="D23" s="2">
        <v>0</v>
      </c>
      <c r="E23" s="29">
        <v>0</v>
      </c>
      <c r="F23" s="18">
        <f t="shared" si="17"/>
        <v>0</v>
      </c>
      <c r="H23" s="2">
        <v>0</v>
      </c>
      <c r="I23" s="2">
        <v>70.5</v>
      </c>
      <c r="J23" s="18">
        <f t="shared" si="1"/>
        <v>0</v>
      </c>
      <c r="L23" s="2">
        <v>1</v>
      </c>
      <c r="M23" s="2">
        <v>48</v>
      </c>
      <c r="N23" s="18">
        <f t="shared" si="2"/>
        <v>48</v>
      </c>
      <c r="P23" s="2">
        <v>1</v>
      </c>
      <c r="Q23" s="2">
        <v>220</v>
      </c>
      <c r="R23" s="18">
        <f t="shared" si="3"/>
        <v>220</v>
      </c>
      <c r="T23" s="2">
        <v>1</v>
      </c>
      <c r="U23" s="2">
        <v>220</v>
      </c>
      <c r="V23" s="18">
        <f t="shared" si="10"/>
        <v>220</v>
      </c>
      <c r="X23" s="2">
        <v>1</v>
      </c>
      <c r="Y23" s="2">
        <v>220</v>
      </c>
      <c r="Z23" s="18">
        <f t="shared" si="11"/>
        <v>220</v>
      </c>
    </row>
    <row r="24" spans="2:26" x14ac:dyDescent="0.35">
      <c r="B24" s="2" t="s">
        <v>39</v>
      </c>
      <c r="C24" s="2" t="s">
        <v>29</v>
      </c>
      <c r="D24" s="2">
        <v>1</v>
      </c>
      <c r="E24" s="29">
        <v>18</v>
      </c>
      <c r="F24" s="18">
        <f t="shared" si="17"/>
        <v>18</v>
      </c>
      <c r="H24" s="2">
        <v>1</v>
      </c>
      <c r="I24" s="2">
        <v>18</v>
      </c>
      <c r="J24" s="18">
        <f t="shared" si="1"/>
        <v>18</v>
      </c>
      <c r="L24" s="2">
        <v>1</v>
      </c>
      <c r="M24" s="2">
        <v>5</v>
      </c>
      <c r="N24" s="18">
        <f t="shared" si="2"/>
        <v>5</v>
      </c>
      <c r="P24" s="2">
        <v>1</v>
      </c>
      <c r="Q24" s="2">
        <v>20</v>
      </c>
      <c r="R24" s="18">
        <f t="shared" si="3"/>
        <v>20</v>
      </c>
      <c r="T24" s="2">
        <v>1</v>
      </c>
      <c r="U24" s="2">
        <v>20</v>
      </c>
      <c r="V24" s="18">
        <f t="shared" si="10"/>
        <v>20</v>
      </c>
      <c r="X24" s="2">
        <v>1</v>
      </c>
      <c r="Y24" s="2">
        <v>20</v>
      </c>
      <c r="Z24" s="18">
        <f t="shared" si="11"/>
        <v>20</v>
      </c>
    </row>
    <row r="25" spans="2:26" x14ac:dyDescent="0.35">
      <c r="B25" s="2" t="s">
        <v>40</v>
      </c>
      <c r="C25" s="2" t="s">
        <v>29</v>
      </c>
      <c r="D25" s="2">
        <v>1</v>
      </c>
      <c r="E25" s="29">
        <v>15</v>
      </c>
      <c r="F25" s="18">
        <f t="shared" si="17"/>
        <v>15</v>
      </c>
      <c r="H25" s="2">
        <v>1</v>
      </c>
      <c r="I25" s="2">
        <v>15</v>
      </c>
      <c r="J25" s="18">
        <f t="shared" si="1"/>
        <v>15</v>
      </c>
      <c r="L25" s="2">
        <v>1</v>
      </c>
      <c r="M25" s="2">
        <v>5</v>
      </c>
      <c r="N25" s="18">
        <f t="shared" si="2"/>
        <v>5</v>
      </c>
      <c r="P25" s="2">
        <v>1</v>
      </c>
      <c r="Q25" s="2">
        <v>15</v>
      </c>
      <c r="R25" s="18">
        <f t="shared" si="3"/>
        <v>15</v>
      </c>
      <c r="T25" s="2">
        <v>1</v>
      </c>
      <c r="U25" s="2">
        <v>15</v>
      </c>
      <c r="V25" s="18">
        <f t="shared" si="10"/>
        <v>15</v>
      </c>
      <c r="X25" s="2">
        <v>1</v>
      </c>
      <c r="Y25" s="2">
        <v>15</v>
      </c>
      <c r="Z25" s="18">
        <f t="shared" si="11"/>
        <v>15</v>
      </c>
    </row>
    <row r="26" spans="2:26" x14ac:dyDescent="0.35">
      <c r="B26" s="2" t="s">
        <v>41</v>
      </c>
      <c r="C26" s="2" t="s">
        <v>29</v>
      </c>
      <c r="D26" s="2">
        <v>1</v>
      </c>
      <c r="E26" s="29">
        <v>12</v>
      </c>
      <c r="F26" s="18">
        <f t="shared" si="17"/>
        <v>12</v>
      </c>
      <c r="H26" s="2">
        <v>1</v>
      </c>
      <c r="I26" s="2">
        <v>15</v>
      </c>
      <c r="J26" s="18">
        <f t="shared" si="1"/>
        <v>15</v>
      </c>
      <c r="L26" s="2">
        <v>1</v>
      </c>
      <c r="M26" s="2">
        <v>12</v>
      </c>
      <c r="N26" s="18">
        <f t="shared" si="2"/>
        <v>12</v>
      </c>
      <c r="P26" s="2">
        <v>1</v>
      </c>
      <c r="Q26" s="2">
        <v>15</v>
      </c>
      <c r="R26" s="18">
        <f t="shared" si="3"/>
        <v>15</v>
      </c>
      <c r="T26" s="2">
        <v>1</v>
      </c>
      <c r="U26" s="2">
        <v>15</v>
      </c>
      <c r="V26" s="18">
        <f t="shared" si="10"/>
        <v>15</v>
      </c>
      <c r="X26" s="2">
        <v>1</v>
      </c>
      <c r="Y26" s="2">
        <v>15</v>
      </c>
      <c r="Z26" s="18">
        <f t="shared" si="11"/>
        <v>15</v>
      </c>
    </row>
    <row r="27" spans="2:26" x14ac:dyDescent="0.35">
      <c r="B27" s="2" t="s">
        <v>42</v>
      </c>
      <c r="C27" s="2" t="s">
        <v>43</v>
      </c>
      <c r="D27" s="2">
        <v>0</v>
      </c>
      <c r="E27" s="29">
        <v>3.2000000000000001E-2</v>
      </c>
      <c r="F27" s="18">
        <f t="shared" si="17"/>
        <v>0</v>
      </c>
      <c r="H27" s="20">
        <v>0</v>
      </c>
      <c r="I27" s="2">
        <f>$E$27</f>
        <v>3.2000000000000001E-2</v>
      </c>
      <c r="J27" s="18">
        <f t="shared" si="1"/>
        <v>0</v>
      </c>
      <c r="L27" s="2">
        <v>0</v>
      </c>
      <c r="M27" s="2">
        <f>$E$27</f>
        <v>3.2000000000000001E-2</v>
      </c>
      <c r="N27" s="18">
        <f t="shared" si="2"/>
        <v>0</v>
      </c>
      <c r="P27" s="2">
        <v>0</v>
      </c>
      <c r="Q27" s="2">
        <f>$E$27</f>
        <v>3.2000000000000001E-2</v>
      </c>
      <c r="R27" s="18">
        <f t="shared" si="3"/>
        <v>0</v>
      </c>
      <c r="T27" s="2">
        <v>0</v>
      </c>
      <c r="U27" s="2">
        <f>$E$27</f>
        <v>3.2000000000000001E-2</v>
      </c>
      <c r="V27" s="18">
        <f t="shared" si="10"/>
        <v>0</v>
      </c>
      <c r="X27" s="2">
        <v>0</v>
      </c>
      <c r="Y27" s="2">
        <f>$E$27</f>
        <v>3.2000000000000001E-2</v>
      </c>
      <c r="Z27" s="18">
        <f t="shared" si="11"/>
        <v>0</v>
      </c>
    </row>
    <row r="28" spans="2:26" x14ac:dyDescent="0.35">
      <c r="B28" s="2" t="s">
        <v>44</v>
      </c>
      <c r="C28" s="2" t="s">
        <v>45</v>
      </c>
      <c r="D28" s="2">
        <v>0</v>
      </c>
      <c r="E28" s="29">
        <v>1.2</v>
      </c>
      <c r="F28" s="18">
        <f>D28*E28</f>
        <v>0</v>
      </c>
      <c r="H28" s="2">
        <v>0</v>
      </c>
      <c r="I28" s="2">
        <f>$E$28</f>
        <v>1.2</v>
      </c>
      <c r="J28" s="18">
        <f>H28*I28</f>
        <v>0</v>
      </c>
      <c r="L28" s="2">
        <v>0</v>
      </c>
      <c r="M28" s="2">
        <f>$E$28</f>
        <v>1.2</v>
      </c>
      <c r="N28" s="18">
        <f>L28*M28</f>
        <v>0</v>
      </c>
      <c r="P28" s="2">
        <v>0</v>
      </c>
      <c r="Q28" s="2">
        <f>$E$28</f>
        <v>1.2</v>
      </c>
      <c r="R28" s="18">
        <f>P28*Q28</f>
        <v>0</v>
      </c>
      <c r="T28" s="2">
        <v>0</v>
      </c>
      <c r="U28" s="2">
        <f>$E$28</f>
        <v>1.2</v>
      </c>
      <c r="V28" s="18">
        <f>T28*U28</f>
        <v>0</v>
      </c>
      <c r="X28" s="2">
        <v>0</v>
      </c>
      <c r="Y28" s="2">
        <f>$E$28</f>
        <v>1.2</v>
      </c>
      <c r="Z28" s="18">
        <f>X28*Y28</f>
        <v>0</v>
      </c>
    </row>
    <row r="29" spans="2:26" x14ac:dyDescent="0.35">
      <c r="B29" s="2" t="s">
        <v>46</v>
      </c>
      <c r="C29" s="2" t="s">
        <v>47</v>
      </c>
      <c r="D29" s="2">
        <v>0</v>
      </c>
      <c r="E29" s="29">
        <v>30</v>
      </c>
      <c r="F29" s="18">
        <f t="shared" si="17"/>
        <v>0</v>
      </c>
      <c r="H29" s="2">
        <v>0</v>
      </c>
      <c r="I29" s="2">
        <f>$E$29</f>
        <v>30</v>
      </c>
      <c r="J29" s="18">
        <f t="shared" ref="J29:J32" si="18">H29*I29</f>
        <v>0</v>
      </c>
      <c r="L29" s="2">
        <v>0</v>
      </c>
      <c r="M29" s="2">
        <f>$E$29</f>
        <v>30</v>
      </c>
      <c r="N29" s="18">
        <f t="shared" si="2"/>
        <v>0</v>
      </c>
      <c r="P29" s="2">
        <v>0</v>
      </c>
      <c r="Q29" s="2">
        <f>$E$29</f>
        <v>30</v>
      </c>
      <c r="R29" s="18">
        <f t="shared" si="3"/>
        <v>0</v>
      </c>
      <c r="T29" s="2">
        <v>0</v>
      </c>
      <c r="U29" s="2">
        <f>$E$29</f>
        <v>30</v>
      </c>
      <c r="V29" s="18">
        <f t="shared" ref="V29:V32" si="19">T29*U29</f>
        <v>0</v>
      </c>
      <c r="X29" s="2">
        <v>0</v>
      </c>
      <c r="Y29" s="2">
        <f>$E$29</f>
        <v>30</v>
      </c>
      <c r="Z29" s="18">
        <f t="shared" ref="Z29:Z32" si="20">X29*Y29</f>
        <v>0</v>
      </c>
    </row>
    <row r="30" spans="2:26" x14ac:dyDescent="0.35">
      <c r="B30" s="2" t="s">
        <v>48</v>
      </c>
      <c r="C30" s="2" t="s">
        <v>49</v>
      </c>
      <c r="D30" s="2">
        <v>0</v>
      </c>
      <c r="E30" s="29">
        <v>41.33</v>
      </c>
      <c r="F30" s="18">
        <f t="shared" si="17"/>
        <v>0</v>
      </c>
      <c r="H30" s="2">
        <v>0</v>
      </c>
      <c r="I30" s="2">
        <v>41.33</v>
      </c>
      <c r="J30" s="18">
        <f t="shared" si="18"/>
        <v>0</v>
      </c>
      <c r="L30" s="2">
        <v>0</v>
      </c>
      <c r="M30" s="2">
        <v>41.33</v>
      </c>
      <c r="N30" s="18">
        <f t="shared" si="2"/>
        <v>0</v>
      </c>
      <c r="P30" s="2">
        <v>5</v>
      </c>
      <c r="Q30" s="2">
        <v>41.33</v>
      </c>
      <c r="R30" s="18">
        <f t="shared" si="3"/>
        <v>206.64999999999998</v>
      </c>
      <c r="T30" s="2">
        <v>5</v>
      </c>
      <c r="U30" s="2">
        <v>41.33</v>
      </c>
      <c r="V30" s="18">
        <f t="shared" si="19"/>
        <v>206.64999999999998</v>
      </c>
      <c r="X30" s="2">
        <v>5</v>
      </c>
      <c r="Y30" s="2">
        <v>41.33</v>
      </c>
      <c r="Z30" s="18">
        <f t="shared" si="20"/>
        <v>206.64999999999998</v>
      </c>
    </row>
    <row r="31" spans="2:26" x14ac:dyDescent="0.35">
      <c r="B31" s="2" t="s">
        <v>50</v>
      </c>
      <c r="C31" s="2" t="s">
        <v>49</v>
      </c>
      <c r="D31" s="2">
        <v>0</v>
      </c>
      <c r="E31" s="29">
        <v>100</v>
      </c>
      <c r="F31" s="18">
        <f t="shared" si="17"/>
        <v>0</v>
      </c>
      <c r="H31" s="2">
        <v>0</v>
      </c>
      <c r="I31" s="2">
        <f>$E$31</f>
        <v>100</v>
      </c>
      <c r="J31" s="18">
        <f t="shared" si="18"/>
        <v>0</v>
      </c>
      <c r="L31" s="2">
        <v>0</v>
      </c>
      <c r="M31" s="2">
        <f>$E$31</f>
        <v>100</v>
      </c>
      <c r="N31" s="18">
        <f t="shared" si="2"/>
        <v>0</v>
      </c>
      <c r="P31" s="2">
        <v>1</v>
      </c>
      <c r="Q31" s="2">
        <f>$E$31</f>
        <v>100</v>
      </c>
      <c r="R31" s="18">
        <f t="shared" si="3"/>
        <v>100</v>
      </c>
      <c r="T31" s="2">
        <v>1</v>
      </c>
      <c r="U31" s="2">
        <f>$E$31</f>
        <v>100</v>
      </c>
      <c r="V31" s="18">
        <f t="shared" si="19"/>
        <v>100</v>
      </c>
      <c r="X31" s="2">
        <v>1</v>
      </c>
      <c r="Y31" s="2">
        <f>$E$31</f>
        <v>100</v>
      </c>
      <c r="Z31" s="18">
        <f t="shared" si="20"/>
        <v>100</v>
      </c>
    </row>
    <row r="32" spans="2:26" x14ac:dyDescent="0.35">
      <c r="B32" s="2" t="s">
        <v>51</v>
      </c>
      <c r="C32" s="2" t="s">
        <v>52</v>
      </c>
      <c r="D32" s="2">
        <v>30</v>
      </c>
      <c r="E32" s="29">
        <v>12.5</v>
      </c>
      <c r="F32" s="18">
        <f t="shared" si="17"/>
        <v>375</v>
      </c>
      <c r="H32" s="2">
        <v>30</v>
      </c>
      <c r="I32" s="2">
        <f>$E$32</f>
        <v>12.5</v>
      </c>
      <c r="J32" s="18">
        <f t="shared" si="18"/>
        <v>375</v>
      </c>
      <c r="L32" s="2">
        <f>(H12)/7.5+10</f>
        <v>50</v>
      </c>
      <c r="M32" s="2">
        <f>$E$32</f>
        <v>12.5</v>
      </c>
      <c r="N32" s="18">
        <f t="shared" si="2"/>
        <v>625</v>
      </c>
      <c r="P32" s="2">
        <f>H12/7.5+10</f>
        <v>50</v>
      </c>
      <c r="Q32" s="2">
        <f>$E$32</f>
        <v>12.5</v>
      </c>
      <c r="R32" s="18">
        <f t="shared" si="3"/>
        <v>625</v>
      </c>
      <c r="T32" s="2">
        <f>L12/7.5+10</f>
        <v>10</v>
      </c>
      <c r="U32" s="2">
        <f>$E$32</f>
        <v>12.5</v>
      </c>
      <c r="V32" s="18">
        <f t="shared" si="19"/>
        <v>125</v>
      </c>
      <c r="X32" s="2">
        <f>P12/7.5+10</f>
        <v>10</v>
      </c>
      <c r="Y32" s="2">
        <f>$E$32</f>
        <v>12.5</v>
      </c>
      <c r="Z32" s="18">
        <f t="shared" si="20"/>
        <v>125</v>
      </c>
    </row>
    <row r="33" spans="2:26" x14ac:dyDescent="0.35">
      <c r="B33" s="2" t="s">
        <v>53</v>
      </c>
      <c r="C33" s="2" t="s">
        <v>49</v>
      </c>
      <c r="D33" s="21">
        <v>6</v>
      </c>
      <c r="E33" s="30">
        <v>0.06</v>
      </c>
      <c r="F33" s="18">
        <f>SUM(F12:F32)*E33*D33/12</f>
        <v>14.823599999999999</v>
      </c>
      <c r="H33" s="21">
        <v>6</v>
      </c>
      <c r="I33" s="28">
        <v>0.06</v>
      </c>
      <c r="J33" s="18">
        <f>SUM(J12:J32)*I33*H33/12</f>
        <v>68.997</v>
      </c>
      <c r="L33" s="21">
        <v>12</v>
      </c>
      <c r="M33" s="28">
        <v>0.06</v>
      </c>
      <c r="N33" s="18">
        <f>SUM(N12:N32)*M33*L33/12</f>
        <v>50.513999999999989</v>
      </c>
      <c r="P33" s="21">
        <v>12</v>
      </c>
      <c r="Q33" s="28">
        <v>0.06</v>
      </c>
      <c r="R33" s="18">
        <f>SUM(R12:R32)*Q33*P33/12</f>
        <v>81.387</v>
      </c>
      <c r="T33" s="21">
        <v>12</v>
      </c>
      <c r="U33" s="28">
        <v>0.06</v>
      </c>
      <c r="V33" s="18">
        <f>SUM(V12:V32)*U33*T33/12</f>
        <v>51.387</v>
      </c>
      <c r="X33" s="21">
        <v>12</v>
      </c>
      <c r="Y33" s="28">
        <v>0.06</v>
      </c>
      <c r="Z33" s="18">
        <f>SUM(Z12:Z32)*Y33*X33/12</f>
        <v>51.387</v>
      </c>
    </row>
    <row r="34" spans="2:26" ht="6.75" customHeight="1" x14ac:dyDescent="0.35">
      <c r="D34" s="21"/>
      <c r="E34" s="29"/>
      <c r="F34" s="18"/>
      <c r="H34" s="21"/>
      <c r="J34" s="18"/>
      <c r="L34" s="21"/>
      <c r="N34" s="18"/>
      <c r="P34" s="21"/>
      <c r="R34" s="18"/>
      <c r="T34" s="21"/>
      <c r="V34" s="18"/>
      <c r="X34" s="21"/>
      <c r="Z34" s="18"/>
    </row>
    <row r="35" spans="2:26" x14ac:dyDescent="0.35">
      <c r="B35" s="31" t="s">
        <v>54</v>
      </c>
      <c r="C35" s="31"/>
      <c r="D35" s="34"/>
      <c r="E35" s="31"/>
      <c r="F35" s="33"/>
      <c r="G35" s="31"/>
      <c r="H35" s="34"/>
      <c r="I35" s="31"/>
      <c r="J35" s="33"/>
      <c r="K35" s="31"/>
      <c r="L35" s="34"/>
      <c r="M35" s="31"/>
      <c r="N35" s="33"/>
      <c r="O35" s="31"/>
      <c r="P35" s="34"/>
      <c r="Q35" s="31"/>
      <c r="R35" s="33"/>
      <c r="S35" s="31"/>
      <c r="T35" s="34"/>
      <c r="U35" s="31"/>
      <c r="V35" s="33"/>
      <c r="W35" s="31"/>
      <c r="X35" s="34"/>
      <c r="Y35" s="31"/>
      <c r="Z35" s="33"/>
    </row>
    <row r="36" spans="2:26" x14ac:dyDescent="0.35">
      <c r="B36" s="2" t="s">
        <v>55</v>
      </c>
      <c r="C36" s="2" t="s">
        <v>52</v>
      </c>
      <c r="D36" s="10">
        <v>6</v>
      </c>
      <c r="E36" s="29">
        <v>15</v>
      </c>
      <c r="F36" s="18">
        <f t="shared" ref="F36:F38" si="21">D36*E36</f>
        <v>90</v>
      </c>
      <c r="H36" s="10">
        <v>10</v>
      </c>
      <c r="I36" s="2">
        <f>$E36</f>
        <v>15</v>
      </c>
      <c r="J36" s="18">
        <f t="shared" ref="J36:J38" si="22">H36*I36</f>
        <v>150</v>
      </c>
      <c r="L36" s="10">
        <v>8</v>
      </c>
      <c r="M36" s="2">
        <f>$E36</f>
        <v>15</v>
      </c>
      <c r="N36" s="18">
        <f t="shared" ref="N36:N38" si="23">L36*M36</f>
        <v>120</v>
      </c>
      <c r="P36" s="22">
        <v>10</v>
      </c>
      <c r="Q36" s="2">
        <f>$E36</f>
        <v>15</v>
      </c>
      <c r="R36" s="18">
        <f t="shared" ref="R36:R38" si="24">P36*Q36</f>
        <v>150</v>
      </c>
      <c r="T36" s="22">
        <v>10</v>
      </c>
      <c r="U36" s="2">
        <f>$E36</f>
        <v>15</v>
      </c>
      <c r="V36" s="18">
        <f t="shared" ref="V36:V38" si="25">T36*U36</f>
        <v>150</v>
      </c>
      <c r="X36" s="22">
        <v>10</v>
      </c>
      <c r="Y36" s="2">
        <f>$E36</f>
        <v>15</v>
      </c>
      <c r="Z36" s="18">
        <f t="shared" ref="Z36:Z38" si="26">X36*Y36</f>
        <v>150</v>
      </c>
    </row>
    <row r="37" spans="2:26" x14ac:dyDescent="0.35">
      <c r="B37" s="2" t="s">
        <v>56</v>
      </c>
      <c r="C37" s="2" t="s">
        <v>52</v>
      </c>
      <c r="D37" s="2">
        <v>0</v>
      </c>
      <c r="E37" s="29">
        <f>$E$32</f>
        <v>12.5</v>
      </c>
      <c r="F37" s="18">
        <f t="shared" si="21"/>
        <v>0</v>
      </c>
      <c r="H37" s="2">
        <v>0</v>
      </c>
      <c r="I37" s="2">
        <f>$E37</f>
        <v>12.5</v>
      </c>
      <c r="J37" s="18">
        <f t="shared" si="22"/>
        <v>0</v>
      </c>
      <c r="L37" s="2">
        <v>0</v>
      </c>
      <c r="M37" s="2">
        <f>$E37</f>
        <v>12.5</v>
      </c>
      <c r="N37" s="18">
        <f t="shared" si="23"/>
        <v>0</v>
      </c>
      <c r="P37" s="2">
        <f>P5*1.3/7.5</f>
        <v>48.533333333333331</v>
      </c>
      <c r="Q37" s="2">
        <f>$E37</f>
        <v>12.5</v>
      </c>
      <c r="R37" s="18">
        <f t="shared" si="24"/>
        <v>606.66666666666663</v>
      </c>
      <c r="T37" s="2">
        <f>T5*1.3/7.5</f>
        <v>86.666666666666671</v>
      </c>
      <c r="U37" s="2">
        <f>$E37</f>
        <v>12.5</v>
      </c>
      <c r="V37" s="18">
        <f t="shared" si="25"/>
        <v>1083.3333333333335</v>
      </c>
      <c r="X37" s="2">
        <f>X5*1.3/7.5</f>
        <v>125.66666666666667</v>
      </c>
      <c r="Y37" s="2">
        <f>$E37</f>
        <v>12.5</v>
      </c>
      <c r="Z37" s="18">
        <f t="shared" si="26"/>
        <v>1570.8333333333335</v>
      </c>
    </row>
    <row r="38" spans="2:26" x14ac:dyDescent="0.35">
      <c r="B38" s="2" t="s">
        <v>57</v>
      </c>
      <c r="C38" s="2" t="s">
        <v>58</v>
      </c>
      <c r="D38" s="20">
        <f>D5*48/10</f>
        <v>0</v>
      </c>
      <c r="E38" s="29">
        <f>0.189</f>
        <v>0.189</v>
      </c>
      <c r="F38" s="18">
        <f t="shared" si="21"/>
        <v>0</v>
      </c>
      <c r="H38" s="20">
        <f>H5*48/10</f>
        <v>0</v>
      </c>
      <c r="I38" s="2">
        <f>$E38</f>
        <v>0.189</v>
      </c>
      <c r="J38" s="18">
        <f t="shared" si="22"/>
        <v>0</v>
      </c>
      <c r="L38" s="20">
        <f>L5*48/10</f>
        <v>0</v>
      </c>
      <c r="M38" s="2">
        <f>$E38</f>
        <v>0.189</v>
      </c>
      <c r="N38" s="18">
        <f t="shared" si="23"/>
        <v>0</v>
      </c>
      <c r="P38" s="20">
        <f>P5*48/10</f>
        <v>1344</v>
      </c>
      <c r="Q38" s="2">
        <f>$E38</f>
        <v>0.189</v>
      </c>
      <c r="R38" s="18">
        <f t="shared" si="24"/>
        <v>254.01599999999999</v>
      </c>
      <c r="T38" s="20">
        <f>T5*48/10</f>
        <v>2400</v>
      </c>
      <c r="U38" s="2">
        <f>$E38</f>
        <v>0.189</v>
      </c>
      <c r="V38" s="18">
        <f t="shared" si="25"/>
        <v>453.6</v>
      </c>
      <c r="X38" s="20">
        <f>X5*48/10</f>
        <v>3480</v>
      </c>
      <c r="Y38" s="2">
        <f>$E38</f>
        <v>0.189</v>
      </c>
      <c r="Z38" s="18">
        <f t="shared" si="26"/>
        <v>657.72</v>
      </c>
    </row>
    <row r="39" spans="2:26" x14ac:dyDescent="0.35">
      <c r="B39" s="2" t="s">
        <v>59</v>
      </c>
      <c r="C39" s="2" t="s">
        <v>60</v>
      </c>
      <c r="D39" s="20">
        <f>F6</f>
        <v>0</v>
      </c>
      <c r="E39" s="29">
        <v>0.1</v>
      </c>
      <c r="F39" s="18">
        <f>D39*E39</f>
        <v>0</v>
      </c>
      <c r="H39" s="20">
        <f>J6</f>
        <v>0</v>
      </c>
      <c r="I39" s="2">
        <f>$E39</f>
        <v>0.1</v>
      </c>
      <c r="J39" s="18">
        <f>H39*I39</f>
        <v>0</v>
      </c>
      <c r="L39" s="20">
        <f>N6</f>
        <v>0</v>
      </c>
      <c r="M39" s="2">
        <f>$E39</f>
        <v>0.1</v>
      </c>
      <c r="N39" s="18">
        <f>L39*M39</f>
        <v>0</v>
      </c>
      <c r="P39" s="20">
        <f>R6</f>
        <v>3864</v>
      </c>
      <c r="Q39" s="2">
        <f>$E39</f>
        <v>0.1</v>
      </c>
      <c r="R39" s="18">
        <f>P39*Q39</f>
        <v>386.40000000000003</v>
      </c>
      <c r="T39" s="20">
        <f>V6</f>
        <v>6900</v>
      </c>
      <c r="U39" s="2">
        <f>$E39</f>
        <v>0.1</v>
      </c>
      <c r="V39" s="18">
        <f>T39*U39</f>
        <v>690</v>
      </c>
      <c r="X39" s="20">
        <f>Z6</f>
        <v>10005</v>
      </c>
      <c r="Y39" s="2">
        <f>$E39</f>
        <v>0.1</v>
      </c>
      <c r="Z39" s="18">
        <f>X39*Y39</f>
        <v>1000.5</v>
      </c>
    </row>
    <row r="40" spans="2:26" x14ac:dyDescent="0.35">
      <c r="B40" s="2" t="s">
        <v>61</v>
      </c>
      <c r="C40" s="2" t="s">
        <v>62</v>
      </c>
      <c r="D40" s="2">
        <v>0</v>
      </c>
      <c r="E40" s="29">
        <v>0.25</v>
      </c>
      <c r="F40" s="23">
        <f t="shared" ref="F40" si="27">D40*E40</f>
        <v>0</v>
      </c>
      <c r="H40" s="2">
        <v>0</v>
      </c>
      <c r="I40" s="2">
        <f>$E40</f>
        <v>0.25</v>
      </c>
      <c r="J40" s="23">
        <f t="shared" ref="J40" si="28">H40*I40</f>
        <v>0</v>
      </c>
      <c r="L40" s="2">
        <v>0</v>
      </c>
      <c r="M40" s="2">
        <f>$E40</f>
        <v>0.25</v>
      </c>
      <c r="N40" s="23">
        <f t="shared" ref="N40" si="29">L40*M40</f>
        <v>0</v>
      </c>
      <c r="P40" s="10">
        <f>P5</f>
        <v>280</v>
      </c>
      <c r="Q40" s="2">
        <f>$E40</f>
        <v>0.25</v>
      </c>
      <c r="R40" s="23">
        <f t="shared" ref="R40" si="30">P40*Q40</f>
        <v>70</v>
      </c>
      <c r="T40" s="10">
        <f>T5</f>
        <v>500</v>
      </c>
      <c r="U40" s="2">
        <f>$E40</f>
        <v>0.25</v>
      </c>
      <c r="V40" s="23">
        <f t="shared" ref="V40" si="31">T40*U40</f>
        <v>125</v>
      </c>
      <c r="X40" s="10">
        <f>X5</f>
        <v>725</v>
      </c>
      <c r="Y40" s="2">
        <f>$E40</f>
        <v>0.25</v>
      </c>
      <c r="Z40" s="23">
        <f t="shared" ref="Z40" si="32">X40*Y40</f>
        <v>181.25</v>
      </c>
    </row>
    <row r="41" spans="2:26" x14ac:dyDescent="0.35">
      <c r="B41" s="17" t="s">
        <v>63</v>
      </c>
      <c r="D41" s="21"/>
      <c r="E41" s="29"/>
      <c r="F41" s="18">
        <f>SUM(F12:F40)</f>
        <v>598.94360000000006</v>
      </c>
      <c r="H41" s="21"/>
      <c r="J41" s="18">
        <f>SUM(J12:J40)</f>
        <v>2518.8969999999999</v>
      </c>
      <c r="L41" s="21"/>
      <c r="N41" s="18">
        <f>SUM(N12:N40)</f>
        <v>1012.414</v>
      </c>
      <c r="P41" s="21"/>
      <c r="R41" s="18">
        <f>SUM(R12:R40)</f>
        <v>2904.9196666666667</v>
      </c>
      <c r="T41" s="21"/>
      <c r="V41" s="18">
        <f>SUM(V12:V40)</f>
        <v>3409.7703333333334</v>
      </c>
      <c r="X41" s="21"/>
      <c r="Z41" s="18">
        <f>SUM(Z12:Z40)</f>
        <v>4468.1403333333337</v>
      </c>
    </row>
    <row r="42" spans="2:26" ht="6.75" customHeight="1" x14ac:dyDescent="0.35">
      <c r="D42" s="21"/>
      <c r="E42" s="29"/>
      <c r="F42" s="18"/>
      <c r="H42" s="21"/>
      <c r="J42" s="18"/>
      <c r="L42" s="21"/>
      <c r="N42" s="18"/>
      <c r="P42" s="21"/>
      <c r="R42" s="18"/>
      <c r="T42" s="21"/>
      <c r="V42" s="18"/>
      <c r="X42" s="21"/>
      <c r="Z42" s="18"/>
    </row>
    <row r="43" spans="2:26" x14ac:dyDescent="0.35">
      <c r="B43" s="35" t="s">
        <v>64</v>
      </c>
      <c r="C43" s="31"/>
      <c r="D43" s="34"/>
      <c r="E43" s="31"/>
      <c r="F43" s="33"/>
      <c r="G43" s="31"/>
      <c r="H43" s="34"/>
      <c r="I43" s="31"/>
      <c r="J43" s="33"/>
      <c r="K43" s="31"/>
      <c r="L43" s="34"/>
      <c r="M43" s="31"/>
      <c r="N43" s="33"/>
      <c r="O43" s="31"/>
      <c r="P43" s="34"/>
      <c r="Q43" s="31"/>
      <c r="R43" s="33"/>
      <c r="S43" s="31"/>
      <c r="T43" s="34"/>
      <c r="U43" s="31"/>
      <c r="V43" s="33"/>
      <c r="W43" s="31"/>
      <c r="X43" s="34"/>
      <c r="Y43" s="31"/>
      <c r="Z43" s="33"/>
    </row>
    <row r="44" spans="2:26" x14ac:dyDescent="0.35">
      <c r="B44" s="2" t="s">
        <v>65</v>
      </c>
      <c r="C44" s="2" t="s">
        <v>29</v>
      </c>
      <c r="D44" s="2">
        <v>1</v>
      </c>
      <c r="E44" s="29">
        <v>151</v>
      </c>
      <c r="F44" s="18">
        <f t="shared" ref="F44:F46" si="33">D44*E44</f>
        <v>151</v>
      </c>
      <c r="H44" s="2">
        <v>1</v>
      </c>
      <c r="I44" s="2">
        <f>$E44</f>
        <v>151</v>
      </c>
      <c r="J44" s="18">
        <f t="shared" ref="J44:J46" si="34">H44*I44</f>
        <v>151</v>
      </c>
      <c r="L44" s="2">
        <v>1</v>
      </c>
      <c r="M44" s="2">
        <f>$E44</f>
        <v>151</v>
      </c>
      <c r="N44" s="18">
        <f t="shared" ref="N44:N46" si="35">L44*M44</f>
        <v>151</v>
      </c>
      <c r="P44" s="2">
        <v>1</v>
      </c>
      <c r="Q44" s="2">
        <f>$E44</f>
        <v>151</v>
      </c>
      <c r="R44" s="18">
        <f>P44*Q44</f>
        <v>151</v>
      </c>
      <c r="T44" s="2">
        <v>1</v>
      </c>
      <c r="U44" s="2">
        <f>$E44</f>
        <v>151</v>
      </c>
      <c r="V44" s="18">
        <f>T44*U44</f>
        <v>151</v>
      </c>
      <c r="X44" s="2">
        <v>1</v>
      </c>
      <c r="Y44" s="2">
        <f>$E44</f>
        <v>151</v>
      </c>
      <c r="Z44" s="18">
        <f>X44*Y44</f>
        <v>151</v>
      </c>
    </row>
    <row r="45" spans="2:26" x14ac:dyDescent="0.35">
      <c r="B45" s="2" t="s">
        <v>66</v>
      </c>
      <c r="C45" s="2" t="s">
        <v>29</v>
      </c>
      <c r="D45" s="2">
        <v>1</v>
      </c>
      <c r="E45" s="2">
        <v>225</v>
      </c>
      <c r="F45" s="18">
        <f t="shared" si="33"/>
        <v>225</v>
      </c>
      <c r="H45" s="2">
        <v>1</v>
      </c>
      <c r="I45" s="2">
        <v>225</v>
      </c>
      <c r="J45" s="18">
        <f t="shared" si="34"/>
        <v>225</v>
      </c>
      <c r="L45" s="2">
        <v>1</v>
      </c>
      <c r="M45" s="2">
        <v>225</v>
      </c>
      <c r="N45" s="18">
        <f t="shared" si="35"/>
        <v>225</v>
      </c>
      <c r="P45" s="2">
        <v>1</v>
      </c>
      <c r="Q45" s="2">
        <v>225</v>
      </c>
      <c r="R45" s="18">
        <f>P45*Q45</f>
        <v>225</v>
      </c>
      <c r="T45" s="2">
        <v>1</v>
      </c>
      <c r="U45" s="2">
        <v>225</v>
      </c>
      <c r="V45" s="18">
        <f>T45*U45</f>
        <v>225</v>
      </c>
      <c r="X45" s="2">
        <v>1</v>
      </c>
      <c r="Y45" s="2">
        <v>225</v>
      </c>
      <c r="Z45" s="18">
        <f>X45*Y45</f>
        <v>225</v>
      </c>
    </row>
    <row r="46" spans="2:26" x14ac:dyDescent="0.35">
      <c r="B46" s="2" t="s">
        <v>67</v>
      </c>
      <c r="C46" s="2" t="s">
        <v>29</v>
      </c>
      <c r="D46" s="2">
        <v>1</v>
      </c>
      <c r="E46" s="2">
        <v>38</v>
      </c>
      <c r="F46" s="23">
        <f t="shared" si="33"/>
        <v>38</v>
      </c>
      <c r="H46" s="2">
        <v>1</v>
      </c>
      <c r="I46" s="2">
        <v>38</v>
      </c>
      <c r="J46" s="23">
        <f t="shared" si="34"/>
        <v>38</v>
      </c>
      <c r="L46" s="2">
        <v>1</v>
      </c>
      <c r="M46" s="2">
        <v>38</v>
      </c>
      <c r="N46" s="23">
        <f t="shared" si="35"/>
        <v>38</v>
      </c>
      <c r="P46" s="2">
        <v>1</v>
      </c>
      <c r="Q46" s="2">
        <v>38</v>
      </c>
      <c r="R46" s="23">
        <f>P46*Q46</f>
        <v>38</v>
      </c>
      <c r="T46" s="2">
        <v>1</v>
      </c>
      <c r="U46" s="2">
        <v>38</v>
      </c>
      <c r="V46" s="23">
        <f>T46*U46</f>
        <v>38</v>
      </c>
      <c r="X46" s="2">
        <v>1</v>
      </c>
      <c r="Y46" s="2">
        <v>38</v>
      </c>
      <c r="Z46" s="23">
        <f>X46*Y46</f>
        <v>38</v>
      </c>
    </row>
    <row r="47" spans="2:26" x14ac:dyDescent="0.35">
      <c r="B47" s="17" t="s">
        <v>68</v>
      </c>
      <c r="F47" s="18">
        <f>SUM(F44:F46)</f>
        <v>414</v>
      </c>
      <c r="J47" s="18">
        <f>SUM(J44:J46)</f>
        <v>414</v>
      </c>
      <c r="N47" s="18">
        <f>SUM(N44:N46)</f>
        <v>414</v>
      </c>
      <c r="R47" s="18">
        <f>SUM(R44:R46)</f>
        <v>414</v>
      </c>
      <c r="S47" s="18"/>
      <c r="V47" s="18">
        <f>SUM(V44:V46)</f>
        <v>414</v>
      </c>
      <c r="W47" s="18"/>
      <c r="Z47" s="18">
        <f>SUM(Z44:Z46)</f>
        <v>414</v>
      </c>
    </row>
    <row r="48" spans="2:26" ht="6.75" customHeight="1" x14ac:dyDescent="0.35">
      <c r="F48" s="18"/>
      <c r="J48" s="18"/>
      <c r="N48" s="18"/>
      <c r="R48" s="18"/>
      <c r="V48" s="18"/>
      <c r="Z48" s="18"/>
    </row>
    <row r="49" spans="2:26" ht="16.2" thickBot="1" x14ac:dyDescent="0.4">
      <c r="B49" s="24" t="s">
        <v>69</v>
      </c>
      <c r="C49" s="12"/>
      <c r="D49" s="12"/>
      <c r="E49" s="12"/>
      <c r="F49" s="13">
        <f>F41+F47</f>
        <v>1012.9436000000001</v>
      </c>
      <c r="G49" s="12"/>
      <c r="H49" s="12"/>
      <c r="I49" s="12"/>
      <c r="J49" s="13">
        <f>J41+J47</f>
        <v>2932.8969999999999</v>
      </c>
      <c r="K49" s="12"/>
      <c r="L49" s="12"/>
      <c r="M49" s="12"/>
      <c r="N49" s="13">
        <f>N41+N47</f>
        <v>1426.414</v>
      </c>
      <c r="O49" s="12"/>
      <c r="P49" s="12"/>
      <c r="Q49" s="12"/>
      <c r="R49" s="13">
        <f>R41+R47</f>
        <v>3318.9196666666667</v>
      </c>
      <c r="T49" s="12"/>
      <c r="U49" s="12"/>
      <c r="V49" s="13">
        <f>V41+V47</f>
        <v>3823.7703333333334</v>
      </c>
      <c r="X49" s="12"/>
      <c r="Y49" s="12"/>
      <c r="Z49" s="13">
        <f>Z41+Z47</f>
        <v>4882.1403333333337</v>
      </c>
    </row>
    <row r="50" spans="2:26" ht="6.75" customHeight="1" x14ac:dyDescent="0.35">
      <c r="F50" s="18"/>
    </row>
    <row r="51" spans="2:26" ht="16.2" thickBot="1" x14ac:dyDescent="0.4">
      <c r="B51" s="25" t="s">
        <v>70</v>
      </c>
      <c r="C51" s="26"/>
      <c r="D51" s="26"/>
      <c r="E51" s="26"/>
      <c r="F51" s="27">
        <f>F6-F49</f>
        <v>-1012.9436000000001</v>
      </c>
      <c r="G51" s="26"/>
      <c r="H51" s="26"/>
      <c r="I51" s="26"/>
      <c r="J51" s="27">
        <f>J6-J49</f>
        <v>-2932.8969999999999</v>
      </c>
      <c r="K51" s="26"/>
      <c r="L51" s="26"/>
      <c r="M51" s="26"/>
      <c r="N51" s="27">
        <f>N6-N49</f>
        <v>-1426.414</v>
      </c>
      <c r="O51" s="26"/>
      <c r="P51" s="26"/>
      <c r="Q51" s="26"/>
      <c r="R51" s="27">
        <f>R6-R49</f>
        <v>545.08033333333333</v>
      </c>
      <c r="T51" s="26"/>
      <c r="U51" s="26"/>
      <c r="V51" s="27">
        <f>V6-V49</f>
        <v>3076.2296666666666</v>
      </c>
      <c r="X51" s="26"/>
      <c r="Y51" s="26"/>
      <c r="Z51" s="27">
        <f>Z6-Z49</f>
        <v>5122.8596666666663</v>
      </c>
    </row>
    <row r="52" spans="2:26" ht="5.25" customHeight="1" thickTop="1" x14ac:dyDescent="0.35">
      <c r="F52" s="18"/>
      <c r="J52" s="18"/>
      <c r="N52" s="18"/>
      <c r="R52" s="18"/>
      <c r="V52" s="18"/>
      <c r="Z52" s="18"/>
    </row>
    <row r="53" spans="2:26" x14ac:dyDescent="0.35">
      <c r="F53" s="18"/>
      <c r="J53" s="18"/>
      <c r="N53" s="18"/>
      <c r="R53" s="18"/>
      <c r="V53" s="18"/>
      <c r="Z53" s="18"/>
    </row>
    <row r="54" spans="2:26" x14ac:dyDescent="0.35">
      <c r="B54" s="2" t="s">
        <v>71</v>
      </c>
    </row>
    <row r="55" spans="2:26" x14ac:dyDescent="0.35">
      <c r="B55" s="2" t="s">
        <v>72</v>
      </c>
      <c r="E55" s="18">
        <f>(F51+J51/(1+C60)+N51/((1+C60)^2)+N51/((1+C60)^3)+R51/(1+C60)^4+V51/(1+C60)^5+Z51/(1+C60)^6+Z51/(1+C60)^7)</f>
        <v>3501.9249763964017</v>
      </c>
      <c r="J55" s="18"/>
    </row>
    <row r="56" spans="2:26" x14ac:dyDescent="0.35">
      <c r="B56" s="2" t="s">
        <v>73</v>
      </c>
      <c r="E56" s="18">
        <f>(F51+J51/(1+C60)+N51/((1+C60)^2)+N51/((1+C60)^3)+R51/(1+C60)^4+V51/(1+C60)^5+Z51/(1+C60)^6+Z51/(1+C60)^7+Z51/(1+C60)^8+Z51/(1+C60)^9)</f>
        <v>9748.2832734910698</v>
      </c>
    </row>
    <row r="57" spans="2:26" x14ac:dyDescent="0.35">
      <c r="B57" s="2" t="s">
        <v>74</v>
      </c>
      <c r="E57" s="18">
        <f>(F51+J51/(1+C60)+N51/((1+C60)^2)+N51/((1+C60)^3)+R51/(1+C60)^4+V51/(1+C60)^5+Z51/(1+C60)^6+Z51/(1+C60)^7+Z51/(1+C60)^8+Z51/(1+C60)^9+Z51/(1+C60)^10+Z51/(1+C60)^11+Z51/(1+C60)^12+Z51/(1+C60)^13+Z51/(1+C60)^14)</f>
        <v>22521.066517350049</v>
      </c>
    </row>
    <row r="58" spans="2:26" x14ac:dyDescent="0.35">
      <c r="B58" s="2" t="s">
        <v>75</v>
      </c>
      <c r="E58" s="18">
        <f>(F51+J51/(1+C60)+N51/((1+C60)^2)+N51/((1+C60)^3)+R51/(1+C60)^4+V51/(1+C60)^5+Z51/(1+C60)^6+Z51/(1+C60)^7+Z51/(1+C60)^8+Z51/(1+C60)^9+Z51/(1+C60)^10+Z51/(1+C60)^11+Z51/(1+C60)^12+Z51/(1+C60)^13+Z51/(1+C60)^14+Z51/(1+C60)^15+Z51/(1+C60)^16+Z51/(1+C60)^17+Z51/(1+C60)^18+Z51/(1+C60)^19)</f>
        <v>32065.633186570292</v>
      </c>
    </row>
    <row r="59" spans="2:26" x14ac:dyDescent="0.35">
      <c r="B59" s="2" t="s">
        <v>76</v>
      </c>
      <c r="E59" s="18">
        <f>(F51+J51/(1+C60)+N51/(1+C60)^2+N51/((1+C60)^3)+R51/(1+C60)^4+V51/(1+C60)^5+Z51/(1+C60)^6+Z51/(1+C60)^7+Z51/(1+C60)^8+Z51/(1+C60)^9+Z51/(1+C60)^10+Z51/(1+C60)^11+Z51/(1+C60)^12+Z51/(1+C60)^13+Z51/(1+C60)^14+Z51/(1+C60)^15+Z51/(1+C60)^16+Z51/(1+C60)^17+Z51/(1+C60)^18+Z51/(1+C60)^19+Z51/(1+C60)^20+Z51/(1+C60)^21+Z51/(1+C60)^22+Z51/(1+C60)^23+Z51/(1+C60)^24+Z51/(1+C60)^25+Z51/(1+C60)^26+Z51/(1+C60)^27+Z51/(1+C60)^28+Z51/(1+C60)^29)</f>
        <v>44527.524812620788</v>
      </c>
    </row>
    <row r="60" spans="2:26" x14ac:dyDescent="0.35">
      <c r="B60" s="2" t="s">
        <v>77</v>
      </c>
      <c r="C60" s="28">
        <v>0.06</v>
      </c>
    </row>
    <row r="61" spans="2:26" x14ac:dyDescent="0.35">
      <c r="C61" s="28"/>
    </row>
    <row r="62" spans="2:26" x14ac:dyDescent="0.35">
      <c r="B62" s="2" t="s">
        <v>78</v>
      </c>
      <c r="C62" s="28"/>
    </row>
    <row r="63" spans="2:26" x14ac:dyDescent="0.35">
      <c r="B63" s="2" t="s">
        <v>72</v>
      </c>
      <c r="C63" s="28"/>
      <c r="E63" s="18">
        <f>E55/8</f>
        <v>437.74062204955021</v>
      </c>
    </row>
    <row r="64" spans="2:26" x14ac:dyDescent="0.35">
      <c r="B64" s="2" t="s">
        <v>73</v>
      </c>
      <c r="E64" s="18">
        <f>E56/10</f>
        <v>974.82832734910698</v>
      </c>
    </row>
    <row r="65" spans="2:5" x14ac:dyDescent="0.35">
      <c r="B65" s="2" t="s">
        <v>74</v>
      </c>
      <c r="E65" s="18">
        <f>E57/15</f>
        <v>1501.4044344900033</v>
      </c>
    </row>
    <row r="66" spans="2:5" x14ac:dyDescent="0.35">
      <c r="B66" s="2" t="s">
        <v>75</v>
      </c>
      <c r="E66" s="18">
        <f>E58/20</f>
        <v>1603.2816593285147</v>
      </c>
    </row>
    <row r="67" spans="2:5" x14ac:dyDescent="0.35">
      <c r="B67" s="2" t="s">
        <v>76</v>
      </c>
      <c r="E67" s="18">
        <f>E59/30</f>
        <v>1484.2508270873595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Kruse</dc:creator>
  <cp:lastModifiedBy>Jackson, Lauren</cp:lastModifiedBy>
  <dcterms:created xsi:type="dcterms:W3CDTF">2020-07-30T17:24:11Z</dcterms:created>
  <dcterms:modified xsi:type="dcterms:W3CDTF">2021-03-31T20:03:15Z</dcterms:modified>
</cp:coreProperties>
</file>